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7770" activeTab="0"/>
  </bookViews>
  <sheets>
    <sheet name="2008 Route Performance" sheetId="1" r:id="rId1"/>
  </sheets>
  <definedNames/>
  <calcPr fullCalcOnLoad="1"/>
</workbook>
</file>

<file path=xl/sharedStrings.xml><?xml version="1.0" encoding="utf-8"?>
<sst xmlns="http://schemas.openxmlformats.org/spreadsheetml/2006/main" count="2097" uniqueCount="173">
  <si>
    <t>Classification</t>
  </si>
  <si>
    <t>ProdSubarea</t>
  </si>
  <si>
    <t>Class/Sub</t>
  </si>
  <si>
    <t>Exceptions</t>
  </si>
  <si>
    <t>GuideTime</t>
  </si>
  <si>
    <t>Signrt</t>
  </si>
  <si>
    <t>Part</t>
  </si>
  <si>
    <t>KeyType</t>
  </si>
  <si>
    <t>Neighborhood</t>
  </si>
  <si>
    <t>Rides/RevHr</t>
  </si>
  <si>
    <t>FR/OE</t>
  </si>
  <si>
    <t>AnnPassMi / AnnRevHrs</t>
  </si>
  <si>
    <t>AnnPassMi / Sum of SeatMi</t>
  </si>
  <si>
    <t>Rides/Trip</t>
  </si>
  <si>
    <t>AnnRides</t>
  </si>
  <si>
    <t>AnnTrips</t>
  </si>
  <si>
    <t>RevHrs/PlatHrs</t>
  </si>
  <si>
    <t>AnnHrs</t>
  </si>
  <si>
    <t>Rides/PlatHr</t>
  </si>
  <si>
    <t>Seats/Trip</t>
  </si>
  <si>
    <t>AlldayCommuter</t>
  </si>
  <si>
    <t>NewSub</t>
  </si>
  <si>
    <t>AnnRevHrs</t>
  </si>
  <si>
    <t>PassMiles/PlatMiles</t>
  </si>
  <si>
    <t>AnnRevMile</t>
  </si>
  <si>
    <t>AnnPassMi</t>
  </si>
  <si>
    <t>Sum of SeatMiles</t>
  </si>
  <si>
    <t>LoadbyMi</t>
  </si>
  <si>
    <t>ZoneFare</t>
  </si>
  <si>
    <t>AnnPlatMile</t>
  </si>
  <si>
    <t>AnnOpCost</t>
  </si>
  <si>
    <t>AnnFareRev</t>
  </si>
  <si>
    <t>Signup</t>
  </si>
  <si>
    <t>Speed</t>
  </si>
  <si>
    <t>High Ridership</t>
  </si>
  <si>
    <t>WEST</t>
  </si>
  <si>
    <t>ALL</t>
  </si>
  <si>
    <t xml:space="preserve"> </t>
  </si>
  <si>
    <t>Kinnear</t>
  </si>
  <si>
    <t>AllDay</t>
  </si>
  <si>
    <t>One-Zone</t>
  </si>
  <si>
    <t>N</t>
  </si>
  <si>
    <t>West Queen Anne</t>
  </si>
  <si>
    <t>S</t>
  </si>
  <si>
    <t>Madrona</t>
  </si>
  <si>
    <t>North Queen Anne</t>
  </si>
  <si>
    <t>East Queen Anne</t>
  </si>
  <si>
    <t>Judkins Park</t>
  </si>
  <si>
    <t>Shoreline CC</t>
  </si>
  <si>
    <t>Rainier Beach</t>
  </si>
  <si>
    <t>Mount Baker</t>
  </si>
  <si>
    <t>EX</t>
  </si>
  <si>
    <t>Rainier Ave</t>
  </si>
  <si>
    <t>Capitol Hill</t>
  </si>
  <si>
    <t>Madison Park</t>
  </si>
  <si>
    <t>Interlaken Park</t>
  </si>
  <si>
    <t>Seattle Pacific U.</t>
  </si>
  <si>
    <t>Summit</t>
  </si>
  <si>
    <t>Blue Ridge</t>
  </si>
  <si>
    <t>Northgate TC</t>
  </si>
  <si>
    <t>Loyal Heights</t>
  </si>
  <si>
    <t>North Beach</t>
  </si>
  <si>
    <t>Commuter</t>
  </si>
  <si>
    <t>West Magnolia</t>
  </si>
  <si>
    <t>PeakOnly</t>
  </si>
  <si>
    <t>Arbor Heights</t>
  </si>
  <si>
    <t>Local</t>
  </si>
  <si>
    <t>White Center</t>
  </si>
  <si>
    <t>Central Magnolia</t>
  </si>
  <si>
    <t>Laurelhurst</t>
  </si>
  <si>
    <t>East Green Lake</t>
  </si>
  <si>
    <t>Colman Park</t>
  </si>
  <si>
    <t>Broadview</t>
  </si>
  <si>
    <t>Sand Point</t>
  </si>
  <si>
    <t>Magnolia</t>
  </si>
  <si>
    <t>Discovery Park</t>
  </si>
  <si>
    <t>Seattle CBD</t>
  </si>
  <si>
    <t>Admiral District</t>
  </si>
  <si>
    <t>SODO</t>
  </si>
  <si>
    <t>Lake City</t>
  </si>
  <si>
    <t>Rainier View</t>
  </si>
  <si>
    <t>U. District</t>
  </si>
  <si>
    <t>Ballard</t>
  </si>
  <si>
    <t>Queen Anne</t>
  </si>
  <si>
    <t>Shilshole</t>
  </si>
  <si>
    <t>West Seattle</t>
  </si>
  <si>
    <t>Fauntleroy</t>
  </si>
  <si>
    <t>Alki</t>
  </si>
  <si>
    <t>W. Seattle Junction</t>
  </si>
  <si>
    <t>Northgate</t>
  </si>
  <si>
    <t>North Seattle</t>
  </si>
  <si>
    <t>Wedgwood</t>
  </si>
  <si>
    <t>Jackson Park</t>
  </si>
  <si>
    <t>North City</t>
  </si>
  <si>
    <t>Two-Zone</t>
  </si>
  <si>
    <t>Owl</t>
  </si>
  <si>
    <t>International Dist.</t>
  </si>
  <si>
    <t>SOUTH</t>
  </si>
  <si>
    <t>Renton CBD</t>
  </si>
  <si>
    <t>Renton Highlands</t>
  </si>
  <si>
    <t>Renton</t>
  </si>
  <si>
    <t>PART</t>
  </si>
  <si>
    <t>2WayPeak</t>
  </si>
  <si>
    <t>Shorewood</t>
  </si>
  <si>
    <t>Vashon</t>
  </si>
  <si>
    <t>Burien</t>
  </si>
  <si>
    <t>Highline CC</t>
  </si>
  <si>
    <t>SOUTH-WEST</t>
  </si>
  <si>
    <t>Burien TC</t>
  </si>
  <si>
    <t>Gregory Heights</t>
  </si>
  <si>
    <t>Black Diamond</t>
  </si>
  <si>
    <t>Fairwood</t>
  </si>
  <si>
    <t>TB</t>
  </si>
  <si>
    <t>Kent</t>
  </si>
  <si>
    <t>Enumclaw</t>
  </si>
  <si>
    <t>Auburn</t>
  </si>
  <si>
    <t>Lake Meridian P&amp;R</t>
  </si>
  <si>
    <t>Lk Meridi/E Kent P&amp;R</t>
  </si>
  <si>
    <t>Kent P&amp;R,TC</t>
  </si>
  <si>
    <t>Auburn P&amp;R</t>
  </si>
  <si>
    <t>Timberlane</t>
  </si>
  <si>
    <t>McMicken Heights</t>
  </si>
  <si>
    <t>Federal Way P&amp;R,TC</t>
  </si>
  <si>
    <t>Federal Way</t>
  </si>
  <si>
    <t>Green River CC</t>
  </si>
  <si>
    <t>Star Lake P&amp;R</t>
  </si>
  <si>
    <t>Federal Way S P&amp;R</t>
  </si>
  <si>
    <t>EAST</t>
  </si>
  <si>
    <t>Issaquah</t>
  </si>
  <si>
    <t>Mercer Island</t>
  </si>
  <si>
    <t>North Bend</t>
  </si>
  <si>
    <t>Eastgate</t>
  </si>
  <si>
    <t>Sammamish</t>
  </si>
  <si>
    <t>Newcastle</t>
  </si>
  <si>
    <t>Redmond</t>
  </si>
  <si>
    <t>Overlake</t>
  </si>
  <si>
    <t>E</t>
  </si>
  <si>
    <t>Redmond P&amp;R</t>
  </si>
  <si>
    <t>W</t>
  </si>
  <si>
    <t>Kingsgate P&amp;R</t>
  </si>
  <si>
    <t>Duvall</t>
  </si>
  <si>
    <t>Bellevue</t>
  </si>
  <si>
    <t>Northshore P&amp;R</t>
  </si>
  <si>
    <t>Woodinville</t>
  </si>
  <si>
    <t>Bothell</t>
  </si>
  <si>
    <t>Kenmore</t>
  </si>
  <si>
    <t>Kirkland</t>
  </si>
  <si>
    <t>Overlake P&amp;R</t>
  </si>
  <si>
    <t>North Creek</t>
  </si>
  <si>
    <t>Bear Creek P&amp;R</t>
  </si>
  <si>
    <t>Kingsgate</t>
  </si>
  <si>
    <t>Juanita</t>
  </si>
  <si>
    <t>E Lake Sammamish</t>
  </si>
  <si>
    <t>Issaquah P&amp;R</t>
  </si>
  <si>
    <t>Eastgate P&amp;R</t>
  </si>
  <si>
    <t>Bellevue TC</t>
  </si>
  <si>
    <t>DART</t>
  </si>
  <si>
    <t>Shoreline</t>
  </si>
  <si>
    <t>Lake Forest Park</t>
  </si>
  <si>
    <t>Woodinville P&amp;R</t>
  </si>
  <si>
    <t>U of W - Bothell</t>
  </si>
  <si>
    <t>Aurora Village</t>
  </si>
  <si>
    <t>Mountlake Terrace</t>
  </si>
  <si>
    <t>Richmond Beach</t>
  </si>
  <si>
    <t>Aurora Village TC</t>
  </si>
  <si>
    <t>Dash Point</t>
  </si>
  <si>
    <t>South Campus</t>
  </si>
  <si>
    <t>Covington</t>
  </si>
  <si>
    <t>Algona</t>
  </si>
  <si>
    <t>Crossroads</t>
  </si>
  <si>
    <t>CUST</t>
  </si>
  <si>
    <t>Custom</t>
  </si>
  <si>
    <t>AVERAGE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</si>
</sst>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%"/>
    <numFmt numFmtId="167" formatCode="0.0"/>
    <numFmt numFmtId="168" formatCode="&quot;$&quot;#,##0"/>
    <numFmt numFmtId="169" formatCode="0.000"/>
    <numFmt numFmtId="170" formatCode="0.0000"/>
    <numFmt numFmtId="171" formatCode="0.0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&quot;$&quot;#,##0.0_);[Red]\(&quot;$&quot;#,##0.0\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36"/>
      <name val="Helv"/>
      <family val="0"/>
    </font>
    <font>
      <u val="single"/>
      <sz val="7.5"/>
      <color indexed="12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3" fontId="0" fillId="4" borderId="0" xfId="0" applyNumberFormat="1" applyFill="1" applyAlignment="1">
      <alignment/>
    </xf>
    <xf numFmtId="167" fontId="0" fillId="0" borderId="0" xfId="0" applyNumberFormat="1" applyAlignment="1">
      <alignment/>
    </xf>
    <xf numFmtId="2" fontId="0" fillId="5" borderId="0" xfId="0" applyNumberFormat="1" applyFill="1" applyAlignment="1">
      <alignment/>
    </xf>
    <xf numFmtId="168" fontId="0" fillId="4" borderId="0" xfId="0" applyNumberFormat="1" applyFill="1" applyAlignment="1">
      <alignment/>
    </xf>
    <xf numFmtId="168" fontId="0" fillId="3" borderId="0" xfId="0" applyNumberFormat="1" applyFill="1" applyAlignment="1">
      <alignment/>
    </xf>
    <xf numFmtId="0" fontId="0" fillId="6" borderId="0" xfId="0" applyFill="1" applyAlignment="1">
      <alignment/>
    </xf>
    <xf numFmtId="166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4" fontId="0" fillId="0" borderId="0" xfId="0" applyNumberFormat="1" applyAlignment="1">
      <alignment/>
    </xf>
    <xf numFmtId="4" fontId="1" fillId="0" borderId="0" xfId="15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workbookViewId="0" topLeftCell="A1">
      <pane xSplit="9" ySplit="1" topLeftCell="J2" activePane="bottomRight" state="frozen"/>
      <selection pane="topLeft" activeCell="A1" sqref="A1"/>
      <selection pane="topRight" activeCell="H1" sqref="H1"/>
      <selection pane="bottomLeft" activeCell="A1" sqref="A1"/>
      <selection pane="bottomRight" activeCell="H1" sqref="H1:H16384"/>
    </sheetView>
  </sheetViews>
  <sheetFormatPr defaultColWidth="9.140625" defaultRowHeight="12.75"/>
  <cols>
    <col min="1" max="1" width="14.8515625" style="0" customWidth="1"/>
    <col min="2" max="2" width="12.57421875" style="0" bestFit="1" customWidth="1"/>
    <col min="3" max="3" width="20.8515625" style="0" customWidth="1"/>
    <col min="4" max="4" width="12.57421875" style="0" customWidth="1"/>
    <col min="5" max="5" width="10.57421875" style="0" hidden="1" customWidth="1"/>
    <col min="6" max="6" width="5.8515625" style="0" bestFit="1" customWidth="1"/>
    <col min="7" max="7" width="4.421875" style="0" bestFit="1" customWidth="1"/>
    <col min="8" max="8" width="8.8515625" style="0" hidden="1" customWidth="1"/>
    <col min="9" max="9" width="19.8515625" style="0" bestFit="1" customWidth="1"/>
    <col min="10" max="10" width="12.28125" style="1" bestFit="1" customWidth="1"/>
    <col min="11" max="11" width="7.140625" style="2" bestFit="1" customWidth="1"/>
    <col min="12" max="12" width="22.421875" style="1" bestFit="1" customWidth="1"/>
    <col min="13" max="13" width="24.8515625" style="3" bestFit="1" customWidth="1"/>
    <col min="14" max="14" width="10.140625" style="4" bestFit="1" customWidth="1"/>
    <col min="15" max="15" width="12.7109375" style="5" bestFit="1" customWidth="1"/>
    <col min="16" max="16" width="10.421875" style="6" bestFit="1" customWidth="1"/>
    <col min="17" max="17" width="14.57421875" style="3" bestFit="1" customWidth="1"/>
    <col min="18" max="18" width="10.421875" style="6" bestFit="1" customWidth="1"/>
    <col min="19" max="19" width="12.00390625" style="4" bestFit="1" customWidth="1"/>
    <col min="20" max="20" width="10.00390625" style="7" bestFit="1" customWidth="1"/>
    <col min="21" max="21" width="15.28125" style="0" bestFit="1" customWidth="1"/>
    <col min="22" max="22" width="14.28125" style="0" bestFit="1" customWidth="1"/>
    <col min="23" max="23" width="10.8515625" style="6" bestFit="1" customWidth="1"/>
    <col min="24" max="24" width="18.7109375" style="1" bestFit="1" customWidth="1"/>
    <col min="25" max="25" width="11.421875" style="6" bestFit="1" customWidth="1"/>
    <col min="26" max="26" width="12.7109375" style="5" bestFit="1" customWidth="1"/>
    <col min="27" max="27" width="16.00390625" style="6" customWidth="1"/>
    <col min="28" max="28" width="9.57421875" style="8" bestFit="1" customWidth="1"/>
    <col min="29" max="29" width="9.7109375" style="0" bestFit="1" customWidth="1"/>
    <col min="30" max="30" width="11.140625" style="6" bestFit="1" customWidth="1"/>
    <col min="31" max="31" width="14.00390625" style="9" bestFit="1" customWidth="1"/>
    <col min="32" max="32" width="14.00390625" style="10" bestFit="1" customWidth="1"/>
    <col min="33" max="33" width="7.00390625" style="7" bestFit="1" customWidth="1"/>
    <col min="34" max="34" width="9.28125" style="0" bestFit="1" customWidth="1"/>
  </cols>
  <sheetData>
    <row r="1" spans="1:3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4" t="s">
        <v>13</v>
      </c>
      <c r="O1" s="5" t="s">
        <v>14</v>
      </c>
      <c r="P1" s="6" t="s">
        <v>15</v>
      </c>
      <c r="Q1" s="3" t="s">
        <v>16</v>
      </c>
      <c r="R1" s="6" t="s">
        <v>17</v>
      </c>
      <c r="S1" s="4" t="s">
        <v>18</v>
      </c>
      <c r="T1" s="7" t="s">
        <v>19</v>
      </c>
      <c r="U1" t="s">
        <v>20</v>
      </c>
      <c r="V1" t="s">
        <v>21</v>
      </c>
      <c r="W1" s="6" t="s">
        <v>22</v>
      </c>
      <c r="X1" s="1" t="s">
        <v>23</v>
      </c>
      <c r="Y1" s="6" t="s">
        <v>24</v>
      </c>
      <c r="Z1" s="5" t="s">
        <v>25</v>
      </c>
      <c r="AA1" s="6" t="s">
        <v>26</v>
      </c>
      <c r="AB1" s="8" t="s">
        <v>27</v>
      </c>
      <c r="AC1" t="s">
        <v>28</v>
      </c>
      <c r="AD1" s="6" t="s">
        <v>29</v>
      </c>
      <c r="AE1" s="9" t="s">
        <v>30</v>
      </c>
      <c r="AF1" s="10" t="s">
        <v>31</v>
      </c>
      <c r="AG1" s="7" t="s">
        <v>32</v>
      </c>
      <c r="AH1" t="s">
        <v>33</v>
      </c>
    </row>
    <row r="2" spans="1:34" ht="12.75">
      <c r="A2" s="11" t="s">
        <v>34</v>
      </c>
      <c r="B2" t="s">
        <v>35</v>
      </c>
      <c r="C2" t="str">
        <f aca="true" t="shared" si="0" ref="C2:C65">CONCATENATE(A2,B2)</f>
        <v>High RidershipWEST</v>
      </c>
      <c r="E2" t="s">
        <v>36</v>
      </c>
      <c r="F2">
        <v>1</v>
      </c>
      <c r="G2" t="s">
        <v>37</v>
      </c>
      <c r="H2" t="s">
        <v>37</v>
      </c>
      <c r="I2" t="s">
        <v>38</v>
      </c>
      <c r="J2" s="1">
        <v>97.7697867750605</v>
      </c>
      <c r="K2" s="2">
        <v>0.5631412088371798</v>
      </c>
      <c r="L2" s="1">
        <v>153.3912215880523</v>
      </c>
      <c r="M2" s="12">
        <v>0.3385302379472254</v>
      </c>
      <c r="N2" s="13">
        <v>30.352743498557807</v>
      </c>
      <c r="O2" s="5">
        <v>1067020.344948301</v>
      </c>
      <c r="P2" s="6">
        <v>35154</v>
      </c>
      <c r="Q2" s="12">
        <v>0.6753263361553756</v>
      </c>
      <c r="R2" s="6">
        <v>16160.48333333333</v>
      </c>
      <c r="S2" s="13">
        <v>66.0265118894939</v>
      </c>
      <c r="T2" s="7">
        <v>42</v>
      </c>
      <c r="U2" s="14" t="s">
        <v>39</v>
      </c>
      <c r="V2" s="14" t="s">
        <v>35</v>
      </c>
      <c r="W2" s="6">
        <v>10913.6</v>
      </c>
      <c r="X2" s="1">
        <v>14.06352502743413</v>
      </c>
      <c r="Y2" s="6">
        <v>117739.39</v>
      </c>
      <c r="Z2" s="5">
        <v>1674050.4359233691</v>
      </c>
      <c r="AA2" s="6">
        <v>4945054.38</v>
      </c>
      <c r="AB2" s="8">
        <v>14.6709803038911</v>
      </c>
      <c r="AC2" s="14" t="s">
        <v>40</v>
      </c>
      <c r="AD2" s="6">
        <v>119034.91</v>
      </c>
      <c r="AE2" s="9">
        <v>1999446.237055316</v>
      </c>
      <c r="AF2" s="10">
        <v>1125970.570940281</v>
      </c>
      <c r="AG2" s="7">
        <v>2008.3</v>
      </c>
      <c r="AH2" s="15">
        <f aca="true" t="shared" si="1" ref="AH2:AH65">Y2/W2</f>
        <v>10.788318245125348</v>
      </c>
    </row>
    <row r="3" spans="1:34" ht="12.75">
      <c r="A3" t="s">
        <v>34</v>
      </c>
      <c r="B3" t="s">
        <v>35</v>
      </c>
      <c r="C3" t="str">
        <f t="shared" si="0"/>
        <v>High RidershipWEST</v>
      </c>
      <c r="E3" t="s">
        <v>36</v>
      </c>
      <c r="F3">
        <v>2</v>
      </c>
      <c r="G3" t="s">
        <v>41</v>
      </c>
      <c r="I3" t="s">
        <v>42</v>
      </c>
      <c r="J3" s="1">
        <v>93.51888314818646</v>
      </c>
      <c r="K3" s="2">
        <v>0.5230604235734889</v>
      </c>
      <c r="L3" s="1">
        <v>140.71137624818877</v>
      </c>
      <c r="M3" s="12">
        <v>0.3530275671736288</v>
      </c>
      <c r="N3" s="13">
        <v>35.74544229641302</v>
      </c>
      <c r="O3" s="5">
        <v>1346244.847767507</v>
      </c>
      <c r="P3" s="6">
        <v>37662</v>
      </c>
      <c r="Q3" s="12">
        <v>0.6296948656297701</v>
      </c>
      <c r="R3" s="6">
        <v>22860.966666666667</v>
      </c>
      <c r="S3" s="13">
        <v>58.88836055784344</v>
      </c>
      <c r="T3" s="7">
        <v>44.8846153846154</v>
      </c>
      <c r="U3" s="14" t="s">
        <v>39</v>
      </c>
      <c r="V3" s="14" t="s">
        <v>35</v>
      </c>
      <c r="W3" s="6">
        <v>14395.43333333332</v>
      </c>
      <c r="X3" s="1">
        <v>11.626276263839538</v>
      </c>
      <c r="Y3" s="6">
        <v>135324.57</v>
      </c>
      <c r="Z3" s="5">
        <v>2025601.236022383</v>
      </c>
      <c r="AA3" s="6">
        <v>5737799.04</v>
      </c>
      <c r="AC3" s="14" t="s">
        <v>40</v>
      </c>
      <c r="AD3" s="6">
        <v>174226.14</v>
      </c>
      <c r="AE3" s="9">
        <v>2720104.405458565</v>
      </c>
      <c r="AF3" s="10">
        <v>1422778.96248327</v>
      </c>
      <c r="AG3" s="7">
        <v>2008.3</v>
      </c>
      <c r="AH3" s="15">
        <f t="shared" si="1"/>
        <v>9.400520767002508</v>
      </c>
    </row>
    <row r="4" spans="1:34" ht="12.75">
      <c r="A4" t="s">
        <v>34</v>
      </c>
      <c r="B4" t="s">
        <v>35</v>
      </c>
      <c r="C4" t="str">
        <f t="shared" si="0"/>
        <v>High RidershipWEST</v>
      </c>
      <c r="E4" t="s">
        <v>36</v>
      </c>
      <c r="F4">
        <v>2</v>
      </c>
      <c r="G4" t="s">
        <v>43</v>
      </c>
      <c r="H4" t="s">
        <v>37</v>
      </c>
      <c r="I4" t="s">
        <v>44</v>
      </c>
      <c r="J4" s="1">
        <v>82.89078782601594</v>
      </c>
      <c r="K4" s="2">
        <v>0.5081035142202855</v>
      </c>
      <c r="L4" s="1">
        <v>128.0933557378857</v>
      </c>
      <c r="M4" s="12">
        <v>0.32937853519926646</v>
      </c>
      <c r="N4" s="13">
        <v>31.713768166191244</v>
      </c>
      <c r="O4" s="5">
        <v>1460101.886371445</v>
      </c>
      <c r="P4" s="6">
        <v>46040</v>
      </c>
      <c r="Q4" s="12">
        <v>0.7119536917467101</v>
      </c>
      <c r="R4" s="6">
        <v>24741.45</v>
      </c>
      <c r="S4" s="13">
        <v>59.0144024045253</v>
      </c>
      <c r="T4" s="7">
        <v>42</v>
      </c>
      <c r="U4" s="14" t="s">
        <v>39</v>
      </c>
      <c r="V4" s="14" t="s">
        <v>35</v>
      </c>
      <c r="W4" s="6">
        <v>17614.76666666667</v>
      </c>
      <c r="X4" s="1">
        <v>13.066424245192541</v>
      </c>
      <c r="Y4" s="6">
        <v>163101.86</v>
      </c>
      <c r="Z4" s="5">
        <v>2256334.572873185</v>
      </c>
      <c r="AA4" s="6">
        <v>6850278.12</v>
      </c>
      <c r="AB4" s="8">
        <v>14.4503946465219</v>
      </c>
      <c r="AC4" s="14" t="s">
        <v>40</v>
      </c>
      <c r="AD4" s="6">
        <v>172681.87</v>
      </c>
      <c r="AE4" s="9">
        <v>3029646.0784973074</v>
      </c>
      <c r="AF4" s="10">
        <v>1539373.819328189</v>
      </c>
      <c r="AG4" s="7">
        <v>2008.3</v>
      </c>
      <c r="AH4" s="15">
        <f t="shared" si="1"/>
        <v>9.259382374257958</v>
      </c>
    </row>
    <row r="5" spans="1:34" ht="12.75">
      <c r="A5" s="11" t="s">
        <v>34</v>
      </c>
      <c r="B5" t="s">
        <v>35</v>
      </c>
      <c r="C5" t="str">
        <f t="shared" si="0"/>
        <v>High RidershipWEST</v>
      </c>
      <c r="E5" t="s">
        <v>36</v>
      </c>
      <c r="F5">
        <v>3</v>
      </c>
      <c r="G5" t="s">
        <v>41</v>
      </c>
      <c r="H5" t="s">
        <v>37</v>
      </c>
      <c r="I5" t="s">
        <v>45</v>
      </c>
      <c r="J5" s="1">
        <v>88.16428721443583</v>
      </c>
      <c r="K5" s="2">
        <v>0.5623506880590998</v>
      </c>
      <c r="L5" s="1">
        <v>106.13463036910916</v>
      </c>
      <c r="M5" s="12">
        <v>0.2686030763789956</v>
      </c>
      <c r="N5" s="13">
        <v>31.225927223910706</v>
      </c>
      <c r="O5" s="5">
        <v>682598.769114688</v>
      </c>
      <c r="P5" s="6">
        <v>21860</v>
      </c>
      <c r="Q5" s="12">
        <v>0.7306998999603619</v>
      </c>
      <c r="R5" s="6">
        <v>10595.8</v>
      </c>
      <c r="S5" s="13">
        <v>64.42163584766486</v>
      </c>
      <c r="T5" s="7">
        <v>42</v>
      </c>
      <c r="U5" s="14" t="s">
        <v>39</v>
      </c>
      <c r="V5" s="14" t="s">
        <v>35</v>
      </c>
      <c r="W5" s="6">
        <v>7742.3500000000095</v>
      </c>
      <c r="X5" s="1">
        <v>11.168334836589654</v>
      </c>
      <c r="Y5" s="6">
        <v>72839.95</v>
      </c>
      <c r="Z5" s="5">
        <v>821731.4554382733</v>
      </c>
      <c r="AA5" s="6">
        <v>3059277.9</v>
      </c>
      <c r="AB5" s="8">
        <v>14.4503946465219</v>
      </c>
      <c r="AC5" s="14" t="s">
        <v>40</v>
      </c>
      <c r="AD5" s="6">
        <v>73576.9</v>
      </c>
      <c r="AE5" s="9">
        <v>1296241.312654559</v>
      </c>
      <c r="AF5" s="10">
        <v>728942.194061922</v>
      </c>
      <c r="AG5" s="7">
        <v>2008.3</v>
      </c>
      <c r="AH5" s="15">
        <f t="shared" si="1"/>
        <v>9.40798982221159</v>
      </c>
    </row>
    <row r="6" spans="1:34" ht="12.75">
      <c r="A6" t="s">
        <v>34</v>
      </c>
      <c r="B6" t="s">
        <v>35</v>
      </c>
      <c r="C6" t="str">
        <f t="shared" si="0"/>
        <v>High RidershipWEST</v>
      </c>
      <c r="E6" t="s">
        <v>36</v>
      </c>
      <c r="F6">
        <v>3</v>
      </c>
      <c r="G6" t="s">
        <v>43</v>
      </c>
      <c r="I6" t="s">
        <v>44</v>
      </c>
      <c r="J6" s="1">
        <v>74.34146558180218</v>
      </c>
      <c r="K6" s="2">
        <v>0.40587417315789764</v>
      </c>
      <c r="L6" s="1">
        <v>101.22676634935837</v>
      </c>
      <c r="M6" s="12">
        <v>0.32858437650475303</v>
      </c>
      <c r="N6" s="13">
        <v>29.408791910248148</v>
      </c>
      <c r="O6" s="5">
        <v>1395858.899228018</v>
      </c>
      <c r="P6" s="6">
        <v>47464</v>
      </c>
      <c r="Q6" s="12">
        <v>0.6025056917152046</v>
      </c>
      <c r="R6" s="6">
        <v>31163.71666666668</v>
      </c>
      <c r="S6" s="13">
        <v>44.79115614348579</v>
      </c>
      <c r="T6" s="7">
        <v>42</v>
      </c>
      <c r="U6" s="14" t="s">
        <v>39</v>
      </c>
      <c r="V6" s="14" t="s">
        <v>35</v>
      </c>
      <c r="W6" s="6">
        <v>18776.31666666666</v>
      </c>
      <c r="X6" s="1">
        <v>12.395368835004348</v>
      </c>
      <c r="Y6" s="6">
        <v>137723.98</v>
      </c>
      <c r="Z6" s="5">
        <v>1900665.8201182294</v>
      </c>
      <c r="AA6" s="6">
        <v>5784407.16</v>
      </c>
      <c r="AB6" s="8">
        <v>14.4503946465219</v>
      </c>
      <c r="AC6" s="14" t="s">
        <v>40</v>
      </c>
      <c r="AD6" s="6">
        <v>153336.77</v>
      </c>
      <c r="AE6" s="9">
        <v>3604770.083007998</v>
      </c>
      <c r="AF6" s="10">
        <v>1463083.0768651972</v>
      </c>
      <c r="AG6" s="7">
        <v>2008.3</v>
      </c>
      <c r="AH6" s="15">
        <f t="shared" si="1"/>
        <v>7.334983875964317</v>
      </c>
    </row>
    <row r="7" spans="1:34" ht="12.75">
      <c r="A7" s="11" t="s">
        <v>34</v>
      </c>
      <c r="B7" t="s">
        <v>35</v>
      </c>
      <c r="C7" t="str">
        <f t="shared" si="0"/>
        <v>High RidershipWEST</v>
      </c>
      <c r="E7" t="s">
        <v>36</v>
      </c>
      <c r="F7">
        <v>4</v>
      </c>
      <c r="G7" t="s">
        <v>41</v>
      </c>
      <c r="I7" t="s">
        <v>46</v>
      </c>
      <c r="J7" s="1">
        <v>74.79996066247739</v>
      </c>
      <c r="K7" s="2">
        <v>0.4621221599950415</v>
      </c>
      <c r="L7" s="1">
        <v>97.5287991118044</v>
      </c>
      <c r="M7" s="12">
        <v>0.22663553945599285</v>
      </c>
      <c r="N7" s="13">
        <v>27.34247482044173</v>
      </c>
      <c r="O7" s="5">
        <v>843898.1428581135</v>
      </c>
      <c r="P7" s="6">
        <v>30864</v>
      </c>
      <c r="Q7" s="12">
        <v>0.7338518211758991</v>
      </c>
      <c r="R7" s="6">
        <v>15373.766666666661</v>
      </c>
      <c r="S7" s="13">
        <v>54.892087356044634</v>
      </c>
      <c r="T7" s="7">
        <v>42</v>
      </c>
      <c r="U7" s="14" t="s">
        <v>39</v>
      </c>
      <c r="V7" s="14" t="s">
        <v>35</v>
      </c>
      <c r="W7" s="6">
        <v>11282.06666666666</v>
      </c>
      <c r="X7" s="1">
        <v>9.424071526834384</v>
      </c>
      <c r="Y7" s="6">
        <v>115596.38</v>
      </c>
      <c r="Z7" s="5">
        <v>1100326.4134993174</v>
      </c>
      <c r="AA7" s="6">
        <v>4855047.96</v>
      </c>
      <c r="AB7" s="8">
        <v>14.4503946465219</v>
      </c>
      <c r="AC7" s="14" t="s">
        <v>40</v>
      </c>
      <c r="AD7" s="6">
        <v>116757.01</v>
      </c>
      <c r="AE7" s="9">
        <v>1913690.691740518</v>
      </c>
      <c r="AF7" s="10">
        <v>884358.8760295333</v>
      </c>
      <c r="AG7" s="7">
        <v>2008.3</v>
      </c>
      <c r="AH7" s="15">
        <f t="shared" si="1"/>
        <v>10.246028800869823</v>
      </c>
    </row>
    <row r="8" spans="1:34" ht="12.75">
      <c r="A8" t="s">
        <v>34</v>
      </c>
      <c r="B8" t="s">
        <v>35</v>
      </c>
      <c r="C8" t="str">
        <f t="shared" si="0"/>
        <v>High RidershipWEST</v>
      </c>
      <c r="E8" t="s">
        <v>36</v>
      </c>
      <c r="F8">
        <v>4</v>
      </c>
      <c r="G8" t="s">
        <v>43</v>
      </c>
      <c r="H8" t="s">
        <v>37</v>
      </c>
      <c r="I8" t="s">
        <v>47</v>
      </c>
      <c r="J8" s="1">
        <v>66.01104139407032</v>
      </c>
      <c r="K8" s="2">
        <v>0.37155757828829866</v>
      </c>
      <c r="L8" s="1">
        <v>98.19217901444098</v>
      </c>
      <c r="M8" s="12">
        <v>0.28016133088430123</v>
      </c>
      <c r="N8" s="13">
        <v>32.285309537553</v>
      </c>
      <c r="O8" s="5">
        <v>1003879.414760673</v>
      </c>
      <c r="P8" s="6">
        <v>31094</v>
      </c>
      <c r="Q8" s="12">
        <v>0.6312631489374646</v>
      </c>
      <c r="R8" s="6">
        <v>24090.98333333337</v>
      </c>
      <c r="S8" s="13">
        <v>41.67033785506215</v>
      </c>
      <c r="T8" s="7">
        <v>42</v>
      </c>
      <c r="U8" s="14" t="s">
        <v>39</v>
      </c>
      <c r="V8" s="14" t="s">
        <v>35</v>
      </c>
      <c r="W8" s="6">
        <v>15207.75</v>
      </c>
      <c r="X8" s="1">
        <v>10.625256182932649</v>
      </c>
      <c r="Y8" s="6">
        <v>126906.65</v>
      </c>
      <c r="Z8" s="5">
        <v>1493282.110406865</v>
      </c>
      <c r="AA8" s="6">
        <v>5330079.3</v>
      </c>
      <c r="AB8" s="8">
        <v>14.4503946465219</v>
      </c>
      <c r="AC8" s="14" t="s">
        <v>40</v>
      </c>
      <c r="AD8" s="6">
        <v>140540.81</v>
      </c>
      <c r="AE8" s="9">
        <v>2859109.380024868</v>
      </c>
      <c r="AF8" s="10">
        <v>1062323.757303399</v>
      </c>
      <c r="AG8" s="7">
        <v>2008.3</v>
      </c>
      <c r="AH8" s="15">
        <f t="shared" si="1"/>
        <v>8.344866926402656</v>
      </c>
    </row>
    <row r="9" spans="1:34" ht="12.75">
      <c r="A9" t="s">
        <v>34</v>
      </c>
      <c r="B9" t="s">
        <v>35</v>
      </c>
      <c r="C9" t="str">
        <f t="shared" si="0"/>
        <v>High RidershipWEST</v>
      </c>
      <c r="E9" t="s">
        <v>36</v>
      </c>
      <c r="F9">
        <v>5</v>
      </c>
      <c r="I9" t="s">
        <v>48</v>
      </c>
      <c r="J9" s="1">
        <v>58.40804776442467</v>
      </c>
      <c r="K9" s="2">
        <v>0.3346178806585544</v>
      </c>
      <c r="L9" s="1">
        <v>269.6893552687282</v>
      </c>
      <c r="M9" s="12">
        <v>0.32186737655334047</v>
      </c>
      <c r="N9" s="13">
        <v>43.359092226777655</v>
      </c>
      <c r="O9" s="5">
        <v>2093984</v>
      </c>
      <c r="P9" s="6">
        <v>48294</v>
      </c>
      <c r="Q9" s="12">
        <v>0.6996069490497336</v>
      </c>
      <c r="R9" s="6">
        <v>51244.41666666667</v>
      </c>
      <c r="S9" s="13">
        <v>40.86267609642026</v>
      </c>
      <c r="T9" s="7">
        <v>42</v>
      </c>
      <c r="U9" s="14" t="s">
        <v>39</v>
      </c>
      <c r="V9" s="14" t="s">
        <v>35</v>
      </c>
      <c r="W9" s="6">
        <v>35850.95</v>
      </c>
      <c r="X9" s="1">
        <v>15.012103767531713</v>
      </c>
      <c r="Y9" s="6">
        <v>487226.76</v>
      </c>
      <c r="Z9" s="5">
        <v>9668619.59127141</v>
      </c>
      <c r="AA9" s="6">
        <v>30039141.26000001</v>
      </c>
      <c r="AB9" s="8">
        <v>14.4503946465219</v>
      </c>
      <c r="AC9" s="14" t="s">
        <v>40</v>
      </c>
      <c r="AD9" s="6">
        <v>644054.94</v>
      </c>
      <c r="AE9" s="9">
        <v>6638839.202041335</v>
      </c>
      <c r="AF9" s="10">
        <v>2221474.30382</v>
      </c>
      <c r="AG9" s="7">
        <v>2008.3</v>
      </c>
      <c r="AH9" s="15">
        <f t="shared" si="1"/>
        <v>13.59034446785929</v>
      </c>
    </row>
    <row r="10" spans="1:34" ht="12.75">
      <c r="A10" t="s">
        <v>34</v>
      </c>
      <c r="B10" t="s">
        <v>35</v>
      </c>
      <c r="C10" t="str">
        <f t="shared" si="0"/>
        <v>High RidershipWEST</v>
      </c>
      <c r="E10" t="s">
        <v>36</v>
      </c>
      <c r="F10">
        <v>7</v>
      </c>
      <c r="I10" t="s">
        <v>49</v>
      </c>
      <c r="J10" s="1">
        <v>59.292558035108776</v>
      </c>
      <c r="K10" s="2">
        <v>0.3275056055056089</v>
      </c>
      <c r="L10" s="1">
        <v>199.8108492381831</v>
      </c>
      <c r="M10" s="12">
        <v>0.31962246695478297</v>
      </c>
      <c r="N10" s="13">
        <v>45.95538592251141</v>
      </c>
      <c r="O10" s="5">
        <v>3573720.5862641</v>
      </c>
      <c r="P10" s="6">
        <v>77765</v>
      </c>
      <c r="Q10" s="12">
        <v>0.7233470834272598</v>
      </c>
      <c r="R10" s="6">
        <v>83324.68333333333</v>
      </c>
      <c r="S10" s="13">
        <v>42.88909892363747</v>
      </c>
      <c r="T10" s="7">
        <v>42</v>
      </c>
      <c r="U10" s="14" t="s">
        <v>39</v>
      </c>
      <c r="V10" s="14" t="s">
        <v>35</v>
      </c>
      <c r="W10" s="6">
        <v>60272.66666666667</v>
      </c>
      <c r="X10" s="1">
        <v>16.467070027520748</v>
      </c>
      <c r="Y10" s="6">
        <v>672390.54</v>
      </c>
      <c r="Z10" s="5">
        <v>12043132.712516598</v>
      </c>
      <c r="AA10" s="6">
        <v>37679243.349999994</v>
      </c>
      <c r="AB10" s="8">
        <v>14.4503946465219</v>
      </c>
      <c r="AC10" s="14" t="s">
        <v>40</v>
      </c>
      <c r="AD10" s="6">
        <v>731346.42</v>
      </c>
      <c r="AE10" s="9">
        <v>11418386.542235244</v>
      </c>
      <c r="AF10" s="10">
        <v>3739585.5984118497</v>
      </c>
      <c r="AG10" s="7">
        <v>2008.3</v>
      </c>
      <c r="AH10" s="15">
        <f t="shared" si="1"/>
        <v>11.155812031987965</v>
      </c>
    </row>
    <row r="11" spans="1:34" ht="12.75">
      <c r="A11" t="s">
        <v>34</v>
      </c>
      <c r="B11" t="s">
        <v>35</v>
      </c>
      <c r="C11" t="str">
        <f t="shared" si="0"/>
        <v>High RidershipWEST</v>
      </c>
      <c r="E11" t="s">
        <v>36</v>
      </c>
      <c r="F11">
        <v>8</v>
      </c>
      <c r="I11" t="s">
        <v>50</v>
      </c>
      <c r="J11" s="1">
        <v>68.46253832260612</v>
      </c>
      <c r="K11" s="2">
        <v>0.4090030129004167</v>
      </c>
      <c r="L11" s="1">
        <v>115.66256723812346</v>
      </c>
      <c r="M11" s="12">
        <v>0.2797452580049234</v>
      </c>
      <c r="N11" s="13">
        <v>33.75737479956416</v>
      </c>
      <c r="O11" s="5">
        <v>1015118.017597694</v>
      </c>
      <c r="P11" s="6">
        <v>30071</v>
      </c>
      <c r="Q11" s="12">
        <v>0.600686274046431</v>
      </c>
      <c r="R11" s="6">
        <v>24684.01666666666</v>
      </c>
      <c r="S11" s="13">
        <v>41.12450705676727</v>
      </c>
      <c r="T11" s="7">
        <v>42</v>
      </c>
      <c r="U11" s="14" t="s">
        <v>39</v>
      </c>
      <c r="V11" s="14" t="s">
        <v>35</v>
      </c>
      <c r="W11" s="6">
        <v>14827.35</v>
      </c>
      <c r="X11" s="1">
        <v>9.1108470760203</v>
      </c>
      <c r="Y11" s="6">
        <v>152541.81</v>
      </c>
      <c r="Z11" s="5">
        <v>1714969.36633819</v>
      </c>
      <c r="AA11" s="6">
        <v>6130468.050000001</v>
      </c>
      <c r="AB11" s="8">
        <v>14.4503946465219</v>
      </c>
      <c r="AC11" s="14" t="s">
        <v>40</v>
      </c>
      <c r="AD11" s="6">
        <v>188233.8</v>
      </c>
      <c r="AE11" s="9">
        <v>2647709.476159049</v>
      </c>
      <c r="AF11" s="10">
        <v>1082921.1530340351</v>
      </c>
      <c r="AG11" s="7">
        <v>2008.3</v>
      </c>
      <c r="AH11" s="15">
        <f t="shared" si="1"/>
        <v>10.287867353235743</v>
      </c>
    </row>
    <row r="12" spans="1:34" ht="12.75">
      <c r="A12" s="11" t="s">
        <v>34</v>
      </c>
      <c r="B12" t="s">
        <v>35</v>
      </c>
      <c r="C12" t="str">
        <f t="shared" si="0"/>
        <v>High RidershipWEST</v>
      </c>
      <c r="E12" t="s">
        <v>36</v>
      </c>
      <c r="F12">
        <v>9</v>
      </c>
      <c r="H12" t="s">
        <v>51</v>
      </c>
      <c r="I12" t="s">
        <v>52</v>
      </c>
      <c r="J12" s="1">
        <v>69.13705583756352</v>
      </c>
      <c r="K12" s="2">
        <v>0.39455492311027324</v>
      </c>
      <c r="L12" s="1">
        <v>227.77918796248883</v>
      </c>
      <c r="M12" s="12">
        <v>0.35137009694330346</v>
      </c>
      <c r="N12" s="13">
        <v>47.78947368421053</v>
      </c>
      <c r="O12" s="5">
        <v>448552</v>
      </c>
      <c r="P12" s="6">
        <v>9386</v>
      </c>
      <c r="Q12" s="12">
        <v>0.6185243328100463</v>
      </c>
      <c r="R12" s="6">
        <v>10489.26666666667</v>
      </c>
      <c r="S12" s="13">
        <v>42.76295133437989</v>
      </c>
      <c r="T12" s="7">
        <v>42</v>
      </c>
      <c r="U12" s="14" t="s">
        <v>39</v>
      </c>
      <c r="V12" s="14" t="s">
        <v>35</v>
      </c>
      <c r="W12" s="6">
        <v>6487.86666666666</v>
      </c>
      <c r="X12" s="1">
        <v>13.245223713919774</v>
      </c>
      <c r="Y12" s="6">
        <v>79173.38</v>
      </c>
      <c r="Z12" s="5">
        <v>1477801.0009422312</v>
      </c>
      <c r="AA12" s="6">
        <v>4205824.61</v>
      </c>
      <c r="AB12" s="8">
        <v>14.4503946465219</v>
      </c>
      <c r="AC12" s="14" t="s">
        <v>40</v>
      </c>
      <c r="AD12" s="6">
        <v>111572.37</v>
      </c>
      <c r="AE12" s="9">
        <v>1250722.028025687</v>
      </c>
      <c r="AF12" s="10">
        <v>493478.53359999997</v>
      </c>
      <c r="AG12" s="7">
        <v>2008.3</v>
      </c>
      <c r="AH12" s="15">
        <f t="shared" si="1"/>
        <v>12.2032994923858</v>
      </c>
    </row>
    <row r="13" spans="1:34" ht="12.75">
      <c r="A13" t="s">
        <v>34</v>
      </c>
      <c r="B13" t="s">
        <v>35</v>
      </c>
      <c r="C13" t="str">
        <f t="shared" si="0"/>
        <v>High RidershipWEST</v>
      </c>
      <c r="E13" t="s">
        <v>36</v>
      </c>
      <c r="F13">
        <v>10</v>
      </c>
      <c r="I13" t="s">
        <v>53</v>
      </c>
      <c r="J13" s="1">
        <v>85.05695126272906</v>
      </c>
      <c r="K13" s="2">
        <v>0.4643927604785758</v>
      </c>
      <c r="L13" s="1">
        <v>119.12581750268691</v>
      </c>
      <c r="M13" s="12">
        <v>0.3346733284078516</v>
      </c>
      <c r="N13" s="13">
        <v>26.884090001347133</v>
      </c>
      <c r="O13" s="5">
        <v>1444293.967142372</v>
      </c>
      <c r="P13" s="6">
        <v>53723</v>
      </c>
      <c r="Q13" s="12">
        <v>0.6140108540726883</v>
      </c>
      <c r="R13" s="6">
        <v>27654.75</v>
      </c>
      <c r="S13" s="13">
        <v>52.22589128964729</v>
      </c>
      <c r="T13" s="7">
        <v>42</v>
      </c>
      <c r="U13" s="14" t="s">
        <v>39</v>
      </c>
      <c r="V13" s="14" t="s">
        <v>35</v>
      </c>
      <c r="W13" s="6">
        <v>16980.31666666666</v>
      </c>
      <c r="X13" s="1">
        <v>12.429306756105946</v>
      </c>
      <c r="Y13" s="6">
        <v>143906.79</v>
      </c>
      <c r="Z13" s="5">
        <v>2022794.1043711654</v>
      </c>
      <c r="AA13" s="6">
        <v>6044085.17999999</v>
      </c>
      <c r="AB13" s="8">
        <v>14.4503946465219</v>
      </c>
      <c r="AC13" s="14" t="s">
        <v>40</v>
      </c>
      <c r="AD13" s="6">
        <v>162743.92</v>
      </c>
      <c r="AE13" s="9">
        <v>3286708.636833636</v>
      </c>
      <c r="AF13" s="10">
        <v>1526323.696747949</v>
      </c>
      <c r="AG13" s="7">
        <v>2008.3</v>
      </c>
      <c r="AH13" s="15">
        <f t="shared" si="1"/>
        <v>8.474917919669739</v>
      </c>
    </row>
    <row r="14" spans="1:34" ht="12.75">
      <c r="A14" s="11" t="s">
        <v>34</v>
      </c>
      <c r="B14" t="s">
        <v>35</v>
      </c>
      <c r="C14" t="str">
        <f t="shared" si="0"/>
        <v>High RidershipWEST</v>
      </c>
      <c r="E14" t="s">
        <v>36</v>
      </c>
      <c r="F14">
        <v>11</v>
      </c>
      <c r="H14" t="s">
        <v>37</v>
      </c>
      <c r="I14" t="s">
        <v>54</v>
      </c>
      <c r="J14" s="1">
        <v>81.44215554122957</v>
      </c>
      <c r="K14" s="2">
        <v>0.5244466544512894</v>
      </c>
      <c r="L14" s="1">
        <v>131.78341291417885</v>
      </c>
      <c r="M14" s="12">
        <v>0.36874055136648687</v>
      </c>
      <c r="N14" s="13">
        <v>33.21932707822865</v>
      </c>
      <c r="O14" s="5">
        <v>1111718</v>
      </c>
      <c r="P14" s="6">
        <v>33466</v>
      </c>
      <c r="Q14" s="12">
        <v>0.6467738853151096</v>
      </c>
      <c r="R14" s="6">
        <v>21105.36666666666</v>
      </c>
      <c r="S14" s="13">
        <v>52.67465936783852</v>
      </c>
      <c r="T14" s="7">
        <v>42</v>
      </c>
      <c r="U14" s="14" t="s">
        <v>39</v>
      </c>
      <c r="V14" s="14" t="s">
        <v>35</v>
      </c>
      <c r="W14" s="6">
        <v>13650.4</v>
      </c>
      <c r="X14" s="1">
        <v>10.98276101430947</v>
      </c>
      <c r="Y14" s="6">
        <v>135340.89</v>
      </c>
      <c r="Z14" s="5">
        <v>1798896.299643707</v>
      </c>
      <c r="AA14" s="6">
        <v>4878487.85</v>
      </c>
      <c r="AB14" s="8">
        <v>14.4503946465219</v>
      </c>
      <c r="AC14" s="14" t="s">
        <v>40</v>
      </c>
      <c r="AD14" s="6">
        <v>163792.72</v>
      </c>
      <c r="AE14" s="9">
        <v>2244432.91821843</v>
      </c>
      <c r="AF14" s="10">
        <v>1177085.3351</v>
      </c>
      <c r="AG14" s="7">
        <v>2008.3</v>
      </c>
      <c r="AH14" s="15">
        <f t="shared" si="1"/>
        <v>9.91479297309969</v>
      </c>
    </row>
    <row r="15" spans="1:34" ht="12.75">
      <c r="A15" t="s">
        <v>34</v>
      </c>
      <c r="B15" t="s">
        <v>35</v>
      </c>
      <c r="C15" t="str">
        <f t="shared" si="0"/>
        <v>High RidershipWEST</v>
      </c>
      <c r="E15" t="s">
        <v>36</v>
      </c>
      <c r="F15">
        <v>12</v>
      </c>
      <c r="I15" t="s">
        <v>55</v>
      </c>
      <c r="J15" s="1">
        <v>75.64805107852759</v>
      </c>
      <c r="K15" s="2">
        <v>0.46089507415440156</v>
      </c>
      <c r="L15" s="1">
        <v>96.57223781618906</v>
      </c>
      <c r="M15" s="12">
        <v>0.3049658975004256</v>
      </c>
      <c r="N15" s="13">
        <v>27.183132079220666</v>
      </c>
      <c r="O15" s="5">
        <v>1279455.6607047583</v>
      </c>
      <c r="P15" s="6">
        <v>47068</v>
      </c>
      <c r="Q15" s="12">
        <v>0.6687984646836381</v>
      </c>
      <c r="R15" s="6">
        <v>25289.03333333332</v>
      </c>
      <c r="S15" s="13">
        <v>50.59330041762868</v>
      </c>
      <c r="T15" s="7">
        <v>42</v>
      </c>
      <c r="U15" s="14" t="s">
        <v>39</v>
      </c>
      <c r="V15" s="14" t="s">
        <v>35</v>
      </c>
      <c r="W15" s="6">
        <v>16913.26666666667</v>
      </c>
      <c r="X15" s="1">
        <v>11.747443761124712</v>
      </c>
      <c r="Y15" s="6">
        <v>127520.27</v>
      </c>
      <c r="Z15" s="5">
        <v>1633352.0107819568</v>
      </c>
      <c r="AA15" s="6">
        <v>5355851.34</v>
      </c>
      <c r="AB15" s="8">
        <v>14.4503946465219</v>
      </c>
      <c r="AC15" s="14" t="s">
        <v>40</v>
      </c>
      <c r="AD15" s="6">
        <v>139038.93</v>
      </c>
      <c r="AE15" s="9">
        <v>2973334.189510378</v>
      </c>
      <c r="AF15" s="10">
        <v>1370395.0817602032</v>
      </c>
      <c r="AG15" s="7">
        <v>2008.3</v>
      </c>
      <c r="AH15" s="15">
        <f t="shared" si="1"/>
        <v>7.539659399524632</v>
      </c>
    </row>
    <row r="16" spans="1:34" ht="12.75">
      <c r="A16" t="s">
        <v>34</v>
      </c>
      <c r="B16" t="s">
        <v>35</v>
      </c>
      <c r="C16" t="str">
        <f t="shared" si="0"/>
        <v>High RidershipWEST</v>
      </c>
      <c r="E16" t="s">
        <v>36</v>
      </c>
      <c r="F16">
        <v>13</v>
      </c>
      <c r="G16" t="s">
        <v>37</v>
      </c>
      <c r="H16" t="s">
        <v>37</v>
      </c>
      <c r="I16" t="s">
        <v>56</v>
      </c>
      <c r="J16" s="1">
        <v>84.68983885277567</v>
      </c>
      <c r="K16" s="2">
        <v>0.5327360192868457</v>
      </c>
      <c r="L16" s="1">
        <v>122.24121535322169</v>
      </c>
      <c r="M16" s="12">
        <v>0.3184490288140228</v>
      </c>
      <c r="N16" s="13">
        <v>37.138356907596474</v>
      </c>
      <c r="O16" s="5">
        <v>1183747.9880727301</v>
      </c>
      <c r="P16" s="6">
        <v>31874</v>
      </c>
      <c r="Q16" s="12">
        <v>0.7194246640914322</v>
      </c>
      <c r="R16" s="6">
        <v>19428.65</v>
      </c>
      <c r="S16" s="13">
        <v>60.92795886861566</v>
      </c>
      <c r="T16" s="7">
        <v>42</v>
      </c>
      <c r="U16" s="14" t="s">
        <v>39</v>
      </c>
      <c r="V16" s="14" t="s">
        <v>35</v>
      </c>
      <c r="W16" s="6">
        <v>13977.45</v>
      </c>
      <c r="X16" s="1">
        <v>12.999895578588776</v>
      </c>
      <c r="Y16" s="6">
        <v>127748.67</v>
      </c>
      <c r="Z16" s="5">
        <v>1708620.4755388899</v>
      </c>
      <c r="AA16" s="6">
        <v>5365444.14</v>
      </c>
      <c r="AB16" s="8">
        <v>14.4503946465219</v>
      </c>
      <c r="AC16" s="14" t="s">
        <v>40</v>
      </c>
      <c r="AD16" s="6">
        <v>131433.4</v>
      </c>
      <c r="AE16" s="9">
        <v>2365357.280835861</v>
      </c>
      <c r="AF16" s="10">
        <v>1260111.021983654</v>
      </c>
      <c r="AG16" s="7">
        <v>2008.3</v>
      </c>
      <c r="AH16" s="15">
        <f t="shared" si="1"/>
        <v>9.13962632669049</v>
      </c>
    </row>
    <row r="17" spans="1:34" ht="12.75">
      <c r="A17" s="11" t="s">
        <v>34</v>
      </c>
      <c r="B17" t="s">
        <v>35</v>
      </c>
      <c r="C17" t="str">
        <f t="shared" si="0"/>
        <v>High RidershipWEST</v>
      </c>
      <c r="E17" t="s">
        <v>36</v>
      </c>
      <c r="F17">
        <v>14</v>
      </c>
      <c r="G17" t="s">
        <v>41</v>
      </c>
      <c r="H17" t="s">
        <v>37</v>
      </c>
      <c r="I17" t="s">
        <v>57</v>
      </c>
      <c r="J17" s="1">
        <v>84.22508893600195</v>
      </c>
      <c r="K17" s="2">
        <v>0.38955243061783235</v>
      </c>
      <c r="L17" s="1">
        <v>106.63172057150571</v>
      </c>
      <c r="M17" s="12">
        <v>0.2941558167087848</v>
      </c>
      <c r="N17" s="13">
        <v>15.412594840667678</v>
      </c>
      <c r="O17" s="5">
        <v>507845</v>
      </c>
      <c r="P17" s="6">
        <v>32950</v>
      </c>
      <c r="Q17" s="12">
        <v>0.49712124043619793</v>
      </c>
      <c r="R17" s="6">
        <v>12129.06666666666</v>
      </c>
      <c r="S17" s="13">
        <v>41.870080687714385</v>
      </c>
      <c r="T17" s="7">
        <v>42</v>
      </c>
      <c r="U17" s="14" t="s">
        <v>39</v>
      </c>
      <c r="V17" s="14" t="s">
        <v>35</v>
      </c>
      <c r="W17" s="6">
        <v>6029.61666666667</v>
      </c>
      <c r="X17" s="1">
        <v>12.205734185486504</v>
      </c>
      <c r="Y17" s="6">
        <v>52041.45</v>
      </c>
      <c r="Z17" s="5">
        <v>642948.3995532941</v>
      </c>
      <c r="AA17" s="6">
        <v>2185740.9</v>
      </c>
      <c r="AB17" s="8">
        <v>14.4503946465219</v>
      </c>
      <c r="AC17" s="14" t="s">
        <v>40</v>
      </c>
      <c r="AD17" s="6">
        <v>52675.93</v>
      </c>
      <c r="AE17" s="9">
        <v>1379932.497783246</v>
      </c>
      <c r="AF17" s="10">
        <v>537556.0586</v>
      </c>
      <c r="AG17" s="7">
        <v>2008.3</v>
      </c>
      <c r="AH17" s="15">
        <f t="shared" si="1"/>
        <v>8.630971565356553</v>
      </c>
    </row>
    <row r="18" spans="1:34" ht="12.75">
      <c r="A18" s="11" t="s">
        <v>34</v>
      </c>
      <c r="B18" t="s">
        <v>35</v>
      </c>
      <c r="C18" t="str">
        <f t="shared" si="0"/>
        <v>High RidershipWEST</v>
      </c>
      <c r="E18" t="s">
        <v>36</v>
      </c>
      <c r="F18">
        <v>14</v>
      </c>
      <c r="G18" t="s">
        <v>43</v>
      </c>
      <c r="H18" t="s">
        <v>37</v>
      </c>
      <c r="I18" t="s">
        <v>50</v>
      </c>
      <c r="J18" s="1">
        <v>68.8587449654353</v>
      </c>
      <c r="K18" s="2">
        <v>0.4189847664887378</v>
      </c>
      <c r="L18" s="1">
        <v>141.01853882268873</v>
      </c>
      <c r="M18" s="12">
        <v>0.3383147737262896</v>
      </c>
      <c r="N18" s="13">
        <v>29.631562684345067</v>
      </c>
      <c r="O18" s="5">
        <v>1054854</v>
      </c>
      <c r="P18" s="6">
        <v>35599</v>
      </c>
      <c r="Q18" s="12">
        <v>0.7242245763880404</v>
      </c>
      <c r="R18" s="6">
        <v>21152.41666666668</v>
      </c>
      <c r="S18" s="13">
        <v>49.86919540320449</v>
      </c>
      <c r="T18" s="7">
        <v>42</v>
      </c>
      <c r="U18" s="14" t="s">
        <v>39</v>
      </c>
      <c r="V18" s="14" t="s">
        <v>35</v>
      </c>
      <c r="W18" s="6">
        <v>15319.1</v>
      </c>
      <c r="X18" s="1">
        <v>13.160859835379057</v>
      </c>
      <c r="Y18" s="6">
        <v>152033.47</v>
      </c>
      <c r="Z18" s="5">
        <v>2160277.098078651</v>
      </c>
      <c r="AA18" s="6">
        <v>6385405.74</v>
      </c>
      <c r="AB18" s="8">
        <v>14.4503946465219</v>
      </c>
      <c r="AC18" s="14" t="s">
        <v>40</v>
      </c>
      <c r="AD18" s="6">
        <v>164144.07</v>
      </c>
      <c r="AE18" s="9">
        <v>2644530.9264717223</v>
      </c>
      <c r="AF18" s="10">
        <v>1108018.1727</v>
      </c>
      <c r="AG18" s="7">
        <v>2008.3</v>
      </c>
      <c r="AH18" s="15">
        <f t="shared" si="1"/>
        <v>9.924438772512746</v>
      </c>
    </row>
    <row r="19" spans="1:34" ht="12.75">
      <c r="A19" t="s">
        <v>34</v>
      </c>
      <c r="B19" t="s">
        <v>35</v>
      </c>
      <c r="C19" t="str">
        <f t="shared" si="0"/>
        <v>High RidershipWEST</v>
      </c>
      <c r="E19" t="s">
        <v>36</v>
      </c>
      <c r="F19">
        <v>15</v>
      </c>
      <c r="I19" t="s">
        <v>58</v>
      </c>
      <c r="J19" s="1">
        <v>87.02972225735871</v>
      </c>
      <c r="K19" s="2">
        <v>0.5158235238327707</v>
      </c>
      <c r="L19" s="1">
        <v>268.78601175679546</v>
      </c>
      <c r="M19" s="12">
        <v>0.4219052746261112</v>
      </c>
      <c r="N19" s="13">
        <v>52.95809591318005</v>
      </c>
      <c r="O19" s="5">
        <v>2228000.053163398</v>
      </c>
      <c r="P19" s="6">
        <v>42071</v>
      </c>
      <c r="Q19" s="12">
        <v>0.6527474404760891</v>
      </c>
      <c r="R19" s="6">
        <v>39219.533333333326</v>
      </c>
      <c r="S19" s="13">
        <v>56.80842844883583</v>
      </c>
      <c r="T19" s="7">
        <v>42</v>
      </c>
      <c r="U19" s="14" t="s">
        <v>39</v>
      </c>
      <c r="V19" s="14" t="s">
        <v>35</v>
      </c>
      <c r="W19" s="6">
        <v>25600.45</v>
      </c>
      <c r="X19" s="1">
        <v>15.797652761855488</v>
      </c>
      <c r="Y19" s="6">
        <v>341750.58</v>
      </c>
      <c r="Z19" s="5">
        <v>6881042.854679252</v>
      </c>
      <c r="AA19" s="6">
        <v>16309449.70000001</v>
      </c>
      <c r="AB19" s="8">
        <v>14.4503946465219</v>
      </c>
      <c r="AC19" s="14" t="s">
        <v>40</v>
      </c>
      <c r="AD19" s="6">
        <v>435573.75</v>
      </c>
      <c r="AE19" s="9">
        <v>4597720.982841125</v>
      </c>
      <c r="AF19" s="10">
        <v>2371612.638968979</v>
      </c>
      <c r="AG19" s="7">
        <v>2008.3</v>
      </c>
      <c r="AH19" s="15">
        <f t="shared" si="1"/>
        <v>13.349397373874288</v>
      </c>
    </row>
    <row r="20" spans="1:34" ht="12.75">
      <c r="A20" t="s">
        <v>34</v>
      </c>
      <c r="B20" t="s">
        <v>35</v>
      </c>
      <c r="C20" t="str">
        <f t="shared" si="0"/>
        <v>High RidershipWEST</v>
      </c>
      <c r="E20" t="s">
        <v>36</v>
      </c>
      <c r="F20">
        <v>16</v>
      </c>
      <c r="G20" t="s">
        <v>37</v>
      </c>
      <c r="H20" t="s">
        <v>37</v>
      </c>
      <c r="I20" t="s">
        <v>59</v>
      </c>
      <c r="J20" s="1">
        <v>45.46559774645971</v>
      </c>
      <c r="K20" s="2">
        <v>0.28760126849907974</v>
      </c>
      <c r="L20" s="1">
        <v>165.4907425103299</v>
      </c>
      <c r="M20" s="12">
        <v>0.3205261383158781</v>
      </c>
      <c r="N20" s="13">
        <v>41.11692341189919</v>
      </c>
      <c r="O20" s="5">
        <v>1510718</v>
      </c>
      <c r="P20" s="6">
        <v>36742</v>
      </c>
      <c r="Q20" s="12">
        <v>0.6816130634728681</v>
      </c>
      <c r="R20" s="6">
        <v>48748.65</v>
      </c>
      <c r="S20" s="13">
        <v>30.989945362589527</v>
      </c>
      <c r="T20" s="7">
        <v>42</v>
      </c>
      <c r="U20" s="14" t="s">
        <v>39</v>
      </c>
      <c r="V20" s="14" t="s">
        <v>35</v>
      </c>
      <c r="W20" s="6">
        <v>33227.71666666663</v>
      </c>
      <c r="X20" s="1">
        <v>11.4590234307666</v>
      </c>
      <c r="Y20" s="6">
        <v>415366.24</v>
      </c>
      <c r="Z20" s="5">
        <v>5498879.503089525</v>
      </c>
      <c r="AA20" s="6">
        <v>17155791.2</v>
      </c>
      <c r="AB20" s="8">
        <v>14.4503946465219</v>
      </c>
      <c r="AC20" s="14" t="s">
        <v>40</v>
      </c>
      <c r="AD20" s="6">
        <v>479873.31</v>
      </c>
      <c r="AE20" s="9">
        <v>5487938.11424045</v>
      </c>
      <c r="AF20" s="10">
        <v>1578337.963100001</v>
      </c>
      <c r="AG20" s="7">
        <v>2008.3</v>
      </c>
      <c r="AH20" s="15">
        <f t="shared" si="1"/>
        <v>12.500595336323153</v>
      </c>
    </row>
    <row r="21" spans="1:34" ht="12.75">
      <c r="A21" s="11" t="s">
        <v>34</v>
      </c>
      <c r="B21" t="s">
        <v>35</v>
      </c>
      <c r="C21" t="str">
        <f t="shared" si="0"/>
        <v>High RidershipWEST</v>
      </c>
      <c r="E21" t="s">
        <v>36</v>
      </c>
      <c r="F21">
        <v>17</v>
      </c>
      <c r="I21" t="s">
        <v>60</v>
      </c>
      <c r="J21" s="1">
        <v>47.921634632975966</v>
      </c>
      <c r="K21" s="2">
        <v>0.311716667124439</v>
      </c>
      <c r="L21" s="1">
        <v>190.43719300176474</v>
      </c>
      <c r="M21" s="12">
        <v>0.31070672051819537</v>
      </c>
      <c r="N21" s="13">
        <v>30.240928882438315</v>
      </c>
      <c r="O21" s="5">
        <v>916784</v>
      </c>
      <c r="P21" s="6">
        <v>30316</v>
      </c>
      <c r="Q21" s="12">
        <v>0.7204788906728797</v>
      </c>
      <c r="R21" s="6">
        <v>26553.03333333334</v>
      </c>
      <c r="S21" s="13">
        <v>34.52652615959757</v>
      </c>
      <c r="T21" s="7">
        <v>42</v>
      </c>
      <c r="U21" s="14" t="s">
        <v>39</v>
      </c>
      <c r="V21" s="14" t="s">
        <v>35</v>
      </c>
      <c r="W21" s="6">
        <v>19130.9</v>
      </c>
      <c r="X21" s="1">
        <v>11.533045586931687</v>
      </c>
      <c r="Y21" s="6">
        <v>254675.45</v>
      </c>
      <c r="Z21" s="5">
        <v>3643234.895597461</v>
      </c>
      <c r="AA21" s="6">
        <v>11725639.18</v>
      </c>
      <c r="AB21" s="8">
        <v>14.4503946465219</v>
      </c>
      <c r="AC21" s="14" t="s">
        <v>40</v>
      </c>
      <c r="AD21" s="6">
        <v>315895.3</v>
      </c>
      <c r="AE21" s="9">
        <v>3183363.8905290402</v>
      </c>
      <c r="AF21" s="10">
        <v>992307.5822</v>
      </c>
      <c r="AG21" s="7">
        <v>2008.3</v>
      </c>
      <c r="AH21" s="15">
        <f t="shared" si="1"/>
        <v>13.312256611032414</v>
      </c>
    </row>
    <row r="22" spans="1:34" ht="12.75">
      <c r="A22" t="s">
        <v>34</v>
      </c>
      <c r="B22" t="s">
        <v>35</v>
      </c>
      <c r="C22" t="str">
        <f t="shared" si="0"/>
        <v>High RidershipWEST</v>
      </c>
      <c r="E22" t="s">
        <v>36</v>
      </c>
      <c r="F22">
        <v>18</v>
      </c>
      <c r="I22" t="s">
        <v>61</v>
      </c>
      <c r="J22" s="1">
        <v>75.87386895107736</v>
      </c>
      <c r="K22" s="2">
        <v>0.46574631673996314</v>
      </c>
      <c r="L22" s="1">
        <v>220.68472590810148</v>
      </c>
      <c r="M22" s="12">
        <v>0.3453472621415315</v>
      </c>
      <c r="N22" s="13">
        <v>46.199051709893894</v>
      </c>
      <c r="O22" s="5">
        <v>1802964.192030319</v>
      </c>
      <c r="P22" s="6">
        <v>39026</v>
      </c>
      <c r="Q22" s="12">
        <v>0.6810317320809659</v>
      </c>
      <c r="R22" s="6">
        <v>34892.13333333334</v>
      </c>
      <c r="S22" s="13">
        <v>51.67251239143643</v>
      </c>
      <c r="T22" s="7">
        <v>42</v>
      </c>
      <c r="U22" s="14" t="s">
        <v>39</v>
      </c>
      <c r="V22" s="14" t="s">
        <v>35</v>
      </c>
      <c r="W22" s="6">
        <v>23762.65</v>
      </c>
      <c r="X22" s="1">
        <v>13.440311118219443</v>
      </c>
      <c r="Y22" s="6">
        <v>323313.02</v>
      </c>
      <c r="Z22" s="5">
        <v>5244053.90210015</v>
      </c>
      <c r="AA22" s="6">
        <v>15184871.8</v>
      </c>
      <c r="AB22" s="8">
        <v>14.4503946465219</v>
      </c>
      <c r="AC22" s="14" t="s">
        <v>40</v>
      </c>
      <c r="AD22" s="6">
        <v>390173.55</v>
      </c>
      <c r="AE22" s="9">
        <v>4098806.243722326</v>
      </c>
      <c r="AF22" s="10">
        <v>1909003.911044437</v>
      </c>
      <c r="AG22" s="7">
        <v>2008.3</v>
      </c>
      <c r="AH22" s="15">
        <f t="shared" si="1"/>
        <v>13.605932839982072</v>
      </c>
    </row>
    <row r="23" spans="1:34" ht="12.75">
      <c r="A23" t="s">
        <v>62</v>
      </c>
      <c r="B23" t="s">
        <v>35</v>
      </c>
      <c r="C23" t="str">
        <f t="shared" si="0"/>
        <v>CommuterWEST</v>
      </c>
      <c r="E23" t="s">
        <v>36</v>
      </c>
      <c r="F23">
        <v>19</v>
      </c>
      <c r="G23" t="s">
        <v>37</v>
      </c>
      <c r="H23" t="s">
        <v>37</v>
      </c>
      <c r="I23" t="s">
        <v>63</v>
      </c>
      <c r="J23" s="1">
        <f>O23/W23</f>
        <v>57.78393827508786</v>
      </c>
      <c r="K23" s="2">
        <f>AF23/AE23</f>
        <v>0.358116993953615</v>
      </c>
      <c r="L23" s="1">
        <f>Z23/W23</f>
        <v>201.14407135126157</v>
      </c>
      <c r="M23" s="12">
        <f>Z23/AA23</f>
        <v>0.3922333359427163</v>
      </c>
      <c r="N23" s="13">
        <f>O23/P23</f>
        <v>31.279681274900398</v>
      </c>
      <c r="O23" s="5">
        <v>78512</v>
      </c>
      <c r="P23" s="6">
        <v>2510</v>
      </c>
      <c r="Q23" s="12">
        <f>W23/R23</f>
        <v>0.6199090549624373</v>
      </c>
      <c r="R23" s="6">
        <v>2191.8</v>
      </c>
      <c r="S23" s="13">
        <f>O23/R23</f>
        <v>35.820786568117526</v>
      </c>
      <c r="T23" s="7">
        <v>43.5462151394422</v>
      </c>
      <c r="U23" s="14" t="s">
        <v>64</v>
      </c>
      <c r="V23" s="14" t="s">
        <v>35</v>
      </c>
      <c r="W23" s="6">
        <v>1358.71666666667</v>
      </c>
      <c r="X23" s="1">
        <f>Z23/AD23</f>
        <v>10.859242038126816</v>
      </c>
      <c r="Y23" s="6">
        <v>16025.24</v>
      </c>
      <c r="Z23" s="5">
        <v>273297.802146149</v>
      </c>
      <c r="AA23" s="6">
        <v>696773.52</v>
      </c>
      <c r="AB23" s="8">
        <v>17.0542096184612</v>
      </c>
      <c r="AC23" s="14" t="s">
        <v>40</v>
      </c>
      <c r="AD23" s="6">
        <v>25167.3</v>
      </c>
      <c r="AE23" s="9">
        <v>255108.8751511</v>
      </c>
      <c r="AF23" s="10">
        <v>91358.8235</v>
      </c>
      <c r="AG23" s="7">
        <v>2008.3</v>
      </c>
      <c r="AH23" s="15">
        <f t="shared" si="1"/>
        <v>11.794394220036033</v>
      </c>
    </row>
    <row r="24" spans="1:34" ht="12.75">
      <c r="A24" s="11" t="s">
        <v>34</v>
      </c>
      <c r="B24" t="s">
        <v>35</v>
      </c>
      <c r="C24" t="str">
        <f t="shared" si="0"/>
        <v>High RidershipWEST</v>
      </c>
      <c r="E24" t="s">
        <v>36</v>
      </c>
      <c r="F24">
        <v>21</v>
      </c>
      <c r="I24" t="s">
        <v>65</v>
      </c>
      <c r="J24" s="1">
        <v>45.224147609362504</v>
      </c>
      <c r="K24" s="2">
        <v>0.26780897907583584</v>
      </c>
      <c r="L24" s="1">
        <v>241.27716684482377</v>
      </c>
      <c r="M24" s="12">
        <v>0.3051092057503511</v>
      </c>
      <c r="N24" s="13">
        <v>29.522640921831204</v>
      </c>
      <c r="O24" s="5">
        <v>947972</v>
      </c>
      <c r="P24" s="6">
        <v>32110</v>
      </c>
      <c r="Q24" s="12">
        <v>0.6829829082943148</v>
      </c>
      <c r="R24" s="6">
        <v>30691.3</v>
      </c>
      <c r="S24" s="13">
        <v>30.88731985937379</v>
      </c>
      <c r="T24" s="7">
        <v>42</v>
      </c>
      <c r="U24" s="14" t="s">
        <v>39</v>
      </c>
      <c r="V24" s="14" t="s">
        <v>35</v>
      </c>
      <c r="W24" s="6">
        <v>20961.63333333333</v>
      </c>
      <c r="X24" s="1">
        <v>12.32468313438109</v>
      </c>
      <c r="Y24" s="6">
        <v>350932.61</v>
      </c>
      <c r="Z24" s="5">
        <v>5057563.503106685</v>
      </c>
      <c r="AA24" s="6">
        <v>16576240.27</v>
      </c>
      <c r="AB24" s="8">
        <v>14.4503946465219</v>
      </c>
      <c r="AC24" s="14" t="s">
        <v>40</v>
      </c>
      <c r="AD24" s="6">
        <v>410360.53</v>
      </c>
      <c r="AE24" s="9">
        <v>3786368.8641031617</v>
      </c>
      <c r="AF24" s="10">
        <v>1014023.5799</v>
      </c>
      <c r="AG24" s="7">
        <v>2008.3</v>
      </c>
      <c r="AH24" s="15">
        <f t="shared" si="1"/>
        <v>16.741663419994307</v>
      </c>
    </row>
    <row r="25" spans="1:34" ht="12.75">
      <c r="A25" t="s">
        <v>66</v>
      </c>
      <c r="B25" t="s">
        <v>35</v>
      </c>
      <c r="C25" t="str">
        <f t="shared" si="0"/>
        <v>LocalWEST</v>
      </c>
      <c r="E25" t="s">
        <v>36</v>
      </c>
      <c r="F25">
        <v>22</v>
      </c>
      <c r="G25" t="s">
        <v>37</v>
      </c>
      <c r="H25" t="s">
        <v>37</v>
      </c>
      <c r="I25" t="s">
        <v>67</v>
      </c>
      <c r="J25" s="1">
        <v>37.69009759199466</v>
      </c>
      <c r="K25" s="2">
        <v>0.25479919946620927</v>
      </c>
      <c r="L25" s="1">
        <v>153.35616847981606</v>
      </c>
      <c r="M25" s="12">
        <v>0.23719378891417717</v>
      </c>
      <c r="N25" s="13">
        <v>31.49382873131857</v>
      </c>
      <c r="O25" s="5">
        <v>564684.349152542</v>
      </c>
      <c r="P25" s="6">
        <v>17930</v>
      </c>
      <c r="Q25" s="12">
        <v>0.7462456853398687</v>
      </c>
      <c r="R25" s="6">
        <v>20076.9</v>
      </c>
      <c r="S25" s="13">
        <v>28.126072708064587</v>
      </c>
      <c r="T25" s="7">
        <v>42</v>
      </c>
      <c r="U25" s="14" t="s">
        <v>39</v>
      </c>
      <c r="V25" s="14" t="s">
        <v>35</v>
      </c>
      <c r="W25" s="6">
        <v>14982.3</v>
      </c>
      <c r="X25" s="1">
        <v>10.021768042331813</v>
      </c>
      <c r="Y25" s="6">
        <v>205645.91</v>
      </c>
      <c r="Z25" s="5">
        <v>2297628.12301515</v>
      </c>
      <c r="AA25" s="6">
        <v>9686712.85000001</v>
      </c>
      <c r="AB25" s="8">
        <v>14.4503946465219</v>
      </c>
      <c r="AC25" s="14" t="s">
        <v>40</v>
      </c>
      <c r="AD25" s="6">
        <v>229263.75</v>
      </c>
      <c r="AE25" s="9">
        <v>2360370.22966072</v>
      </c>
      <c r="AF25" s="10">
        <v>601420.444961424</v>
      </c>
      <c r="AG25" s="7">
        <v>2008.3</v>
      </c>
      <c r="AH25" s="15">
        <f t="shared" si="1"/>
        <v>13.725923923563139</v>
      </c>
    </row>
    <row r="26" spans="1:34" ht="12.75">
      <c r="A26" t="s">
        <v>34</v>
      </c>
      <c r="B26" t="s">
        <v>35</v>
      </c>
      <c r="C26" t="str">
        <f t="shared" si="0"/>
        <v>High RidershipWEST</v>
      </c>
      <c r="E26" t="s">
        <v>36</v>
      </c>
      <c r="F26">
        <v>23</v>
      </c>
      <c r="G26" t="s">
        <v>37</v>
      </c>
      <c r="H26" t="s">
        <v>37</v>
      </c>
      <c r="I26" t="s">
        <v>67</v>
      </c>
      <c r="J26" s="1">
        <v>38.336707455828986</v>
      </c>
      <c r="K26" s="2">
        <v>0.2410869095381306</v>
      </c>
      <c r="L26" s="1">
        <v>186.17343538379097</v>
      </c>
      <c r="M26" s="12">
        <v>0.27743817576304414</v>
      </c>
      <c r="N26" s="13">
        <v>22.802175917388897</v>
      </c>
      <c r="O26" s="5">
        <v>618281</v>
      </c>
      <c r="P26" s="6">
        <v>27115</v>
      </c>
      <c r="Q26" s="12">
        <v>0.6978549983809547</v>
      </c>
      <c r="R26" s="6">
        <v>23110.31666666663</v>
      </c>
      <c r="S26" s="13">
        <v>26.75346291951867</v>
      </c>
      <c r="T26" s="7">
        <v>42</v>
      </c>
      <c r="U26" s="14" t="s">
        <v>39</v>
      </c>
      <c r="V26" s="14" t="s">
        <v>35</v>
      </c>
      <c r="W26" s="6">
        <v>16127.65</v>
      </c>
      <c r="X26" s="1">
        <v>10.965236173130592</v>
      </c>
      <c r="Y26" s="6">
        <v>245155.3</v>
      </c>
      <c r="Z26" s="5">
        <v>3002540.005167395</v>
      </c>
      <c r="AA26" s="6">
        <v>10822375.100000009</v>
      </c>
      <c r="AB26" s="8">
        <v>14.4503946465219</v>
      </c>
      <c r="AC26" s="14" t="s">
        <v>40</v>
      </c>
      <c r="AD26" s="6">
        <v>273823.56</v>
      </c>
      <c r="AE26" s="9">
        <v>2731438.8475988517</v>
      </c>
      <c r="AF26" s="10">
        <v>658514.1503600001</v>
      </c>
      <c r="AG26" s="7">
        <v>2008.3</v>
      </c>
      <c r="AH26" s="15">
        <f t="shared" si="1"/>
        <v>15.200931319814108</v>
      </c>
    </row>
    <row r="27" spans="1:34" ht="12.75">
      <c r="A27" s="11" t="s">
        <v>34</v>
      </c>
      <c r="B27" t="s">
        <v>35</v>
      </c>
      <c r="C27" t="str">
        <f t="shared" si="0"/>
        <v>High RidershipWEST</v>
      </c>
      <c r="E27" t="s">
        <v>36</v>
      </c>
      <c r="F27">
        <v>24</v>
      </c>
      <c r="I27" t="s">
        <v>68</v>
      </c>
      <c r="J27" s="1">
        <v>50.14948872019236</v>
      </c>
      <c r="K27" s="2">
        <v>0.307443223420138</v>
      </c>
      <c r="L27" s="1">
        <v>166.03289238147</v>
      </c>
      <c r="M27" s="12">
        <v>0.2247319891037978</v>
      </c>
      <c r="N27" s="13">
        <v>28.194909416546118</v>
      </c>
      <c r="O27" s="5">
        <v>818611</v>
      </c>
      <c r="P27" s="6">
        <v>29034</v>
      </c>
      <c r="Q27" s="12">
        <v>0.6868862484588272</v>
      </c>
      <c r="R27" s="6">
        <v>23764.36666666666</v>
      </c>
      <c r="S27" s="13">
        <v>34.4469941691412</v>
      </c>
      <c r="T27" s="7">
        <v>42</v>
      </c>
      <c r="U27" s="14" t="s">
        <v>39</v>
      </c>
      <c r="V27" s="14" t="s">
        <v>35</v>
      </c>
      <c r="W27" s="6">
        <v>16323.416666666668</v>
      </c>
      <c r="X27" s="1">
        <v>9.765060126591413</v>
      </c>
      <c r="Y27" s="6">
        <v>249559</v>
      </c>
      <c r="Z27" s="5">
        <v>2710224.0827145604</v>
      </c>
      <c r="AA27" s="6">
        <v>12059805.52</v>
      </c>
      <c r="AB27" s="8">
        <v>14.4503946465219</v>
      </c>
      <c r="AC27" s="14" t="s">
        <v>40</v>
      </c>
      <c r="AD27" s="6">
        <v>277543</v>
      </c>
      <c r="AE27" s="9">
        <v>2825421.118204102</v>
      </c>
      <c r="AF27" s="10">
        <v>868656.5761</v>
      </c>
      <c r="AG27" s="7">
        <v>2008.3</v>
      </c>
      <c r="AH27" s="15">
        <f t="shared" si="1"/>
        <v>15.28840469468708</v>
      </c>
    </row>
    <row r="28" spans="1:34" ht="12.75">
      <c r="A28" t="s">
        <v>66</v>
      </c>
      <c r="B28" t="s">
        <v>35</v>
      </c>
      <c r="C28" t="str">
        <f t="shared" si="0"/>
        <v>LocalWEST</v>
      </c>
      <c r="E28" t="s">
        <v>36</v>
      </c>
      <c r="F28">
        <v>25</v>
      </c>
      <c r="G28" t="s">
        <v>37</v>
      </c>
      <c r="H28" t="s">
        <v>37</v>
      </c>
      <c r="I28" t="s">
        <v>69</v>
      </c>
      <c r="J28" s="1">
        <v>24.437999593168218</v>
      </c>
      <c r="K28" s="2">
        <v>0.18882507655413297</v>
      </c>
      <c r="L28" s="1">
        <v>70.50965747793094</v>
      </c>
      <c r="M28" s="12">
        <v>0.17346321157657826</v>
      </c>
      <c r="N28" s="13">
        <v>19.29826158349395</v>
      </c>
      <c r="O28" s="5">
        <v>206684.3815592202</v>
      </c>
      <c r="P28" s="6">
        <v>10710</v>
      </c>
      <c r="Q28" s="12">
        <v>0.7761310452418096</v>
      </c>
      <c r="R28" s="6">
        <v>10897</v>
      </c>
      <c r="S28" s="13">
        <v>18.96709016786457</v>
      </c>
      <c r="T28" s="7">
        <v>42</v>
      </c>
      <c r="U28" s="14" t="s">
        <v>39</v>
      </c>
      <c r="V28" s="14" t="s">
        <v>35</v>
      </c>
      <c r="W28" s="6">
        <v>8457.5</v>
      </c>
      <c r="X28" s="1">
        <v>5.582912305078724</v>
      </c>
      <c r="Y28" s="6">
        <v>98223.45</v>
      </c>
      <c r="Z28" s="5">
        <v>596335.428119601</v>
      </c>
      <c r="AA28" s="6">
        <v>3437820.75</v>
      </c>
      <c r="AB28" s="8">
        <v>14.4503946465219</v>
      </c>
      <c r="AC28" s="14" t="s">
        <v>40</v>
      </c>
      <c r="AD28" s="6">
        <v>106814.4</v>
      </c>
      <c r="AE28" s="9">
        <v>1205828.11664024</v>
      </c>
      <c r="AF28" s="10">
        <v>227690.58643571928</v>
      </c>
      <c r="AG28" s="7">
        <v>2008.3</v>
      </c>
      <c r="AH28" s="15">
        <f t="shared" si="1"/>
        <v>11.613768844221106</v>
      </c>
    </row>
    <row r="29" spans="1:34" ht="12.75">
      <c r="A29" t="s">
        <v>34</v>
      </c>
      <c r="B29" t="s">
        <v>35</v>
      </c>
      <c r="C29" t="str">
        <f t="shared" si="0"/>
        <v>High RidershipWEST</v>
      </c>
      <c r="E29" t="s">
        <v>36</v>
      </c>
      <c r="F29">
        <v>26</v>
      </c>
      <c r="I29" t="s">
        <v>70</v>
      </c>
      <c r="J29" s="1">
        <v>67.69226668443672</v>
      </c>
      <c r="K29" s="2">
        <v>0.41032161081338947</v>
      </c>
      <c r="L29" s="1">
        <v>177.8734132532758</v>
      </c>
      <c r="M29" s="12">
        <v>0.29299737473818466</v>
      </c>
      <c r="N29" s="13">
        <v>35.8532143397368</v>
      </c>
      <c r="O29" s="5">
        <v>1185128</v>
      </c>
      <c r="P29" s="6">
        <v>33055</v>
      </c>
      <c r="Q29" s="12">
        <v>0.6707376642515672</v>
      </c>
      <c r="R29" s="6">
        <v>26101.983333333337</v>
      </c>
      <c r="S29" s="13">
        <v>45.403752843813265</v>
      </c>
      <c r="T29" s="7">
        <v>42</v>
      </c>
      <c r="U29" s="14" t="s">
        <v>39</v>
      </c>
      <c r="V29" s="14" t="s">
        <v>35</v>
      </c>
      <c r="W29" s="6">
        <v>17507.58333333334</v>
      </c>
      <c r="X29" s="1">
        <v>11.46722398267428</v>
      </c>
      <c r="Y29" s="6">
        <v>218694.99</v>
      </c>
      <c r="Z29" s="5">
        <v>3114133.605316165</v>
      </c>
      <c r="AA29" s="6">
        <v>10628537.57</v>
      </c>
      <c r="AB29" s="8">
        <v>14.4503946465219</v>
      </c>
      <c r="AC29" s="14" t="s">
        <v>40</v>
      </c>
      <c r="AD29" s="6">
        <v>271568.22</v>
      </c>
      <c r="AE29" s="9">
        <v>3072418.280872234</v>
      </c>
      <c r="AF29" s="10">
        <v>1260679.6181</v>
      </c>
      <c r="AG29" s="7">
        <v>2008.3</v>
      </c>
      <c r="AH29" s="15">
        <f t="shared" si="1"/>
        <v>12.491443612529803</v>
      </c>
    </row>
    <row r="30" spans="1:34" ht="12.75">
      <c r="A30" t="s">
        <v>66</v>
      </c>
      <c r="B30" t="s">
        <v>35</v>
      </c>
      <c r="C30" t="str">
        <f t="shared" si="0"/>
        <v>LocalWEST</v>
      </c>
      <c r="E30" t="s">
        <v>36</v>
      </c>
      <c r="F30">
        <v>27</v>
      </c>
      <c r="G30" t="s">
        <v>37</v>
      </c>
      <c r="H30" t="s">
        <v>37</v>
      </c>
      <c r="I30" t="s">
        <v>71</v>
      </c>
      <c r="J30" s="1">
        <v>46.61483486190019</v>
      </c>
      <c r="K30" s="2">
        <v>0.27889281883225575</v>
      </c>
      <c r="L30" s="1">
        <v>85.34139514309433</v>
      </c>
      <c r="M30" s="12">
        <v>0.22312369378969582</v>
      </c>
      <c r="N30" s="13">
        <v>18.92409944367926</v>
      </c>
      <c r="O30" s="5">
        <v>423843.0552400844</v>
      </c>
      <c r="P30" s="6">
        <v>22397</v>
      </c>
      <c r="Q30" s="12">
        <v>0.5904514210199914</v>
      </c>
      <c r="R30" s="6">
        <v>15399.15</v>
      </c>
      <c r="S30" s="13">
        <v>27.523795484821203</v>
      </c>
      <c r="T30" s="7">
        <v>42</v>
      </c>
      <c r="U30" s="14" t="s">
        <v>39</v>
      </c>
      <c r="V30" s="14" t="s">
        <v>35</v>
      </c>
      <c r="W30" s="6">
        <v>9092.45</v>
      </c>
      <c r="X30" s="1">
        <v>6.592142687636713</v>
      </c>
      <c r="Y30" s="6">
        <v>99363.51</v>
      </c>
      <c r="Z30" s="5">
        <v>775962.3682688281</v>
      </c>
      <c r="AA30" s="6">
        <v>3477722.85</v>
      </c>
      <c r="AB30" s="8">
        <v>14.4503946465219</v>
      </c>
      <c r="AC30" s="14" t="s">
        <v>40</v>
      </c>
      <c r="AD30" s="6">
        <v>117710.19</v>
      </c>
      <c r="AE30" s="9">
        <v>1625264.295578275</v>
      </c>
      <c r="AF30" s="10">
        <v>453274.5407412456</v>
      </c>
      <c r="AG30" s="7">
        <v>2008.3</v>
      </c>
      <c r="AH30" s="15">
        <f t="shared" si="1"/>
        <v>10.928133781324064</v>
      </c>
    </row>
    <row r="31" spans="1:34" ht="12.75">
      <c r="A31" t="s">
        <v>34</v>
      </c>
      <c r="B31" t="s">
        <v>35</v>
      </c>
      <c r="C31" t="str">
        <f t="shared" si="0"/>
        <v>High RidershipWEST</v>
      </c>
      <c r="E31" t="s">
        <v>36</v>
      </c>
      <c r="F31">
        <v>28</v>
      </c>
      <c r="I31" t="s">
        <v>72</v>
      </c>
      <c r="J31" s="1">
        <v>56.56295254251314</v>
      </c>
      <c r="K31" s="2">
        <v>0.20417562508599227</v>
      </c>
      <c r="L31" s="1">
        <v>213.39064033323191</v>
      </c>
      <c r="M31" s="12">
        <v>0.28651528928673187</v>
      </c>
      <c r="N31" s="13">
        <v>39.54841322648769</v>
      </c>
      <c r="O31" s="5">
        <v>1367070</v>
      </c>
      <c r="P31" s="6">
        <v>34567</v>
      </c>
      <c r="Q31" s="12">
        <v>0.6480716367323724</v>
      </c>
      <c r="R31" s="6">
        <v>37293.71666666663</v>
      </c>
      <c r="S31" s="13">
        <v>36.65684523264199</v>
      </c>
      <c r="T31" s="7">
        <v>42</v>
      </c>
      <c r="U31" s="14" t="s">
        <v>39</v>
      </c>
      <c r="V31" s="14" t="s">
        <v>35</v>
      </c>
      <c r="W31" s="6">
        <v>24169</v>
      </c>
      <c r="X31" s="1">
        <v>11.050417774447517</v>
      </c>
      <c r="Y31" s="6">
        <v>355729.24</v>
      </c>
      <c r="Z31" s="5">
        <v>5157438.386213882</v>
      </c>
      <c r="AA31" s="6">
        <v>18000569.53</v>
      </c>
      <c r="AB31" s="8">
        <v>14.4503946465219</v>
      </c>
      <c r="AC31" s="14" t="s">
        <v>40</v>
      </c>
      <c r="AD31" s="6">
        <v>466718.86</v>
      </c>
      <c r="AE31" s="9">
        <v>4650174.0939944275</v>
      </c>
      <c r="AF31" s="10">
        <v>949452.2024</v>
      </c>
      <c r="AG31" s="7">
        <v>2008.3</v>
      </c>
      <c r="AH31" s="15">
        <f t="shared" si="1"/>
        <v>14.718409532872688</v>
      </c>
    </row>
    <row r="32" spans="1:34" ht="12.75">
      <c r="A32" s="11" t="s">
        <v>34</v>
      </c>
      <c r="B32" t="s">
        <v>35</v>
      </c>
      <c r="C32" t="str">
        <f t="shared" si="0"/>
        <v>High RidershipWEST</v>
      </c>
      <c r="E32" t="s">
        <v>36</v>
      </c>
      <c r="F32">
        <v>30</v>
      </c>
      <c r="I32" t="s">
        <v>73</v>
      </c>
      <c r="J32" s="1">
        <v>42.95679855963702</v>
      </c>
      <c r="K32" s="2">
        <v>0.25303774677844604</v>
      </c>
      <c r="L32" s="1">
        <v>131.46870310397213</v>
      </c>
      <c r="M32" s="12">
        <v>0.2723250153610968</v>
      </c>
      <c r="N32" s="13">
        <v>29.395147069196586</v>
      </c>
      <c r="O32" s="5">
        <v>833470</v>
      </c>
      <c r="P32" s="6">
        <v>28354</v>
      </c>
      <c r="Q32" s="12">
        <v>0.6205002907551584</v>
      </c>
      <c r="R32" s="6">
        <v>31269.15</v>
      </c>
      <c r="S32" s="13">
        <v>26.654705996165543</v>
      </c>
      <c r="T32" s="7">
        <v>42</v>
      </c>
      <c r="U32" s="14" t="s">
        <v>39</v>
      </c>
      <c r="V32" s="14" t="s">
        <v>35</v>
      </c>
      <c r="W32" s="6">
        <v>19402.516666666666</v>
      </c>
      <c r="X32" s="1">
        <v>8.241946851762174</v>
      </c>
      <c r="Y32" s="6">
        <v>256647.57</v>
      </c>
      <c r="Z32" s="5">
        <v>2550823.703119871</v>
      </c>
      <c r="AA32" s="6">
        <v>9366835.799999999</v>
      </c>
      <c r="AB32" s="8">
        <v>14.4503946465219</v>
      </c>
      <c r="AC32" s="14" t="s">
        <v>40</v>
      </c>
      <c r="AD32" s="6">
        <v>309492.86</v>
      </c>
      <c r="AE32" s="9">
        <v>3467224.9424042553</v>
      </c>
      <c r="AF32" s="10">
        <v>877338.787</v>
      </c>
      <c r="AG32" s="7">
        <v>2008.3</v>
      </c>
      <c r="AH32" s="15">
        <f t="shared" si="1"/>
        <v>13.22754024177276</v>
      </c>
    </row>
    <row r="33" spans="1:34" ht="12.75">
      <c r="A33" s="11" t="s">
        <v>34</v>
      </c>
      <c r="B33" t="s">
        <v>35</v>
      </c>
      <c r="C33" t="str">
        <f t="shared" si="0"/>
        <v>High RidershipWEST</v>
      </c>
      <c r="E33" t="s">
        <v>36</v>
      </c>
      <c r="F33">
        <v>31</v>
      </c>
      <c r="G33" t="s">
        <v>37</v>
      </c>
      <c r="H33" t="s">
        <v>37</v>
      </c>
      <c r="I33" t="s">
        <v>74</v>
      </c>
      <c r="J33" s="1">
        <v>42.58604930847865</v>
      </c>
      <c r="K33" s="2">
        <v>0.25559386857518906</v>
      </c>
      <c r="L33" s="1">
        <v>143.34149085565002</v>
      </c>
      <c r="M33" s="12">
        <v>0.2502336923075097</v>
      </c>
      <c r="N33" s="13">
        <v>21.807057519398942</v>
      </c>
      <c r="O33" s="5">
        <v>354103</v>
      </c>
      <c r="P33" s="6">
        <v>16238</v>
      </c>
      <c r="Q33" s="12">
        <v>0.6262882909572961</v>
      </c>
      <c r="R33" s="6">
        <v>13276.63333333333</v>
      </c>
      <c r="S33" s="13">
        <v>26.671144040030235</v>
      </c>
      <c r="T33" s="7">
        <v>42</v>
      </c>
      <c r="U33" s="14" t="s">
        <v>39</v>
      </c>
      <c r="V33" s="14" t="s">
        <v>35</v>
      </c>
      <c r="W33" s="6">
        <v>8315</v>
      </c>
      <c r="X33" s="1">
        <v>8.46764648771202</v>
      </c>
      <c r="Y33" s="6">
        <v>113406.8</v>
      </c>
      <c r="Z33" s="5">
        <v>1191884.49646473</v>
      </c>
      <c r="AA33" s="6">
        <v>4763085.6</v>
      </c>
      <c r="AB33" s="8">
        <v>14.4503946465219</v>
      </c>
      <c r="AC33" s="14" t="s">
        <v>40</v>
      </c>
      <c r="AD33" s="6">
        <v>140757.47</v>
      </c>
      <c r="AE33" s="9">
        <v>1494311.301867729</v>
      </c>
      <c r="AF33" s="10">
        <v>381936.8065</v>
      </c>
      <c r="AG33" s="7">
        <v>2008.3</v>
      </c>
      <c r="AH33" s="15">
        <f t="shared" si="1"/>
        <v>13.63882140709561</v>
      </c>
    </row>
    <row r="34" spans="1:34" ht="12.75">
      <c r="A34" t="s">
        <v>62</v>
      </c>
      <c r="B34" t="s">
        <v>35</v>
      </c>
      <c r="C34" t="str">
        <f t="shared" si="0"/>
        <v>CommuterWEST</v>
      </c>
      <c r="E34" t="s">
        <v>36</v>
      </c>
      <c r="F34">
        <v>32</v>
      </c>
      <c r="G34" t="s">
        <v>37</v>
      </c>
      <c r="H34" t="s">
        <v>51</v>
      </c>
      <c r="I34" t="s">
        <v>49</v>
      </c>
      <c r="J34" s="1">
        <f>O34/W34</f>
        <v>54.47004608294941</v>
      </c>
      <c r="K34" s="2">
        <f>AF34/AE34</f>
        <v>0.3496859670120796</v>
      </c>
      <c r="L34" s="1">
        <f>Z34/W34</f>
        <v>257.5161302979648</v>
      </c>
      <c r="M34" s="12">
        <f>Z34/AA34</f>
        <v>0.46920932150304046</v>
      </c>
      <c r="N34" s="13">
        <f>O34/P34</f>
        <v>43.77777777777778</v>
      </c>
      <c r="O34" s="5">
        <v>97318</v>
      </c>
      <c r="P34" s="6">
        <v>2223</v>
      </c>
      <c r="Q34" s="12">
        <f>W34/R34</f>
        <v>0.6575757575757564</v>
      </c>
      <c r="R34" s="6">
        <v>2717</v>
      </c>
      <c r="S34" s="13">
        <f>O34/R34</f>
        <v>35.81818181818182</v>
      </c>
      <c r="T34" s="7">
        <v>44.5555555555556</v>
      </c>
      <c r="U34" s="14" t="s">
        <v>64</v>
      </c>
      <c r="V34" s="14" t="s">
        <v>35</v>
      </c>
      <c r="W34" s="6">
        <v>1786.63333333333</v>
      </c>
      <c r="X34" s="1">
        <f>Z34/AD34</f>
        <v>13.42873627824436</v>
      </c>
      <c r="Y34" s="6">
        <v>21963.24</v>
      </c>
      <c r="Z34" s="5">
        <v>460086.902261353</v>
      </c>
      <c r="AA34" s="6">
        <v>980557.89</v>
      </c>
      <c r="AB34" s="8">
        <v>20.9480432878461</v>
      </c>
      <c r="AC34" s="14" t="s">
        <v>40</v>
      </c>
      <c r="AD34" s="6">
        <v>34261.37</v>
      </c>
      <c r="AE34" s="9">
        <v>326558.546731889</v>
      </c>
      <c r="AF34" s="10">
        <v>114192.9412</v>
      </c>
      <c r="AG34" s="7">
        <v>2008.3</v>
      </c>
      <c r="AH34" s="15">
        <f t="shared" si="1"/>
        <v>12.29308755760371</v>
      </c>
    </row>
    <row r="35" spans="1:34" ht="12.75">
      <c r="A35" s="11" t="s">
        <v>34</v>
      </c>
      <c r="B35" t="s">
        <v>35</v>
      </c>
      <c r="C35" t="str">
        <f t="shared" si="0"/>
        <v>High RidershipWEST</v>
      </c>
      <c r="E35" t="s">
        <v>36</v>
      </c>
      <c r="F35">
        <v>33</v>
      </c>
      <c r="G35" t="s">
        <v>37</v>
      </c>
      <c r="H35" t="s">
        <v>37</v>
      </c>
      <c r="I35" t="s">
        <v>75</v>
      </c>
      <c r="J35" s="1">
        <v>44.20821724515252</v>
      </c>
      <c r="K35" s="2">
        <v>0.25858329073448716</v>
      </c>
      <c r="L35" s="1">
        <v>164.44172987694944</v>
      </c>
      <c r="M35" s="12">
        <v>0.2563499260680529</v>
      </c>
      <c r="N35" s="13">
        <v>22.550786163522012</v>
      </c>
      <c r="O35" s="5">
        <v>430269</v>
      </c>
      <c r="P35" s="6">
        <v>19080</v>
      </c>
      <c r="Q35" s="12">
        <v>0.631685809414814</v>
      </c>
      <c r="R35" s="6">
        <v>15407.63333333334</v>
      </c>
      <c r="S35" s="13">
        <v>27.925703493290108</v>
      </c>
      <c r="T35" s="7">
        <v>42</v>
      </c>
      <c r="U35" s="14" t="s">
        <v>39</v>
      </c>
      <c r="V35" s="14" t="s">
        <v>35</v>
      </c>
      <c r="W35" s="6">
        <v>9732.78333333334</v>
      </c>
      <c r="X35" s="1">
        <v>8.845866020934691</v>
      </c>
      <c r="Y35" s="6">
        <v>141447.19</v>
      </c>
      <c r="Z35" s="5">
        <v>1600475.7278508767</v>
      </c>
      <c r="AA35" s="6">
        <v>6243324.32</v>
      </c>
      <c r="AB35" s="8">
        <v>14.4503946465219</v>
      </c>
      <c r="AC35" s="14" t="s">
        <v>40</v>
      </c>
      <c r="AD35" s="6">
        <v>180929.23</v>
      </c>
      <c r="AE35" s="9">
        <v>1818097.94269626</v>
      </c>
      <c r="AF35" s="10">
        <v>470129.7489</v>
      </c>
      <c r="AG35" s="7">
        <v>2008.3</v>
      </c>
      <c r="AH35" s="15">
        <f t="shared" si="1"/>
        <v>14.533066765759013</v>
      </c>
    </row>
    <row r="36" spans="1:34" ht="12.75">
      <c r="A36" t="s">
        <v>62</v>
      </c>
      <c r="B36" t="s">
        <v>35</v>
      </c>
      <c r="C36" t="str">
        <f t="shared" si="0"/>
        <v>CommuterWEST</v>
      </c>
      <c r="E36" t="s">
        <v>36</v>
      </c>
      <c r="F36">
        <v>34</v>
      </c>
      <c r="G36" t="s">
        <v>37</v>
      </c>
      <c r="H36" t="s">
        <v>51</v>
      </c>
      <c r="I36" t="s">
        <v>49</v>
      </c>
      <c r="J36" s="1">
        <f>O36/W36</f>
        <v>43.1404958677686</v>
      </c>
      <c r="K36" s="2">
        <f>AF36/AE36</f>
        <v>0.21328391807291489</v>
      </c>
      <c r="L36" s="1">
        <f>Z36/W36</f>
        <v>198.77686126961223</v>
      </c>
      <c r="M36" s="12">
        <f>Z36/AA36</f>
        <v>0.32572072702976984</v>
      </c>
      <c r="N36" s="13">
        <f>O36/P36</f>
        <v>32.625</v>
      </c>
      <c r="O36" s="5">
        <v>64467</v>
      </c>
      <c r="P36" s="6">
        <v>1976</v>
      </c>
      <c r="Q36" s="12">
        <f>W36/R36</f>
        <v>0.51931330472103</v>
      </c>
      <c r="R36" s="6">
        <v>2877.55</v>
      </c>
      <c r="S36" s="13">
        <f>O36/R36</f>
        <v>22.40343347639485</v>
      </c>
      <c r="T36" s="7">
        <v>48.5</v>
      </c>
      <c r="U36" s="14" t="s">
        <v>64</v>
      </c>
      <c r="V36" s="14" t="s">
        <v>35</v>
      </c>
      <c r="W36" s="6">
        <v>1494.35</v>
      </c>
      <c r="X36" s="1">
        <f>Z36/AD36</f>
        <v>7.98963599974192</v>
      </c>
      <c r="Y36" s="6">
        <v>18772</v>
      </c>
      <c r="Z36" s="5">
        <v>297042.202638245</v>
      </c>
      <c r="AA36" s="6">
        <v>911953.64</v>
      </c>
      <c r="AB36" s="8">
        <v>15.8236843510678</v>
      </c>
      <c r="AC36" s="14" t="s">
        <v>40</v>
      </c>
      <c r="AD36" s="6">
        <v>37178.44</v>
      </c>
      <c r="AE36" s="9">
        <v>354670.799765312</v>
      </c>
      <c r="AF36" s="10">
        <v>75645.5778</v>
      </c>
      <c r="AG36" s="7">
        <v>2008.3</v>
      </c>
      <c r="AH36" s="15">
        <f t="shared" si="1"/>
        <v>12.561983471074381</v>
      </c>
    </row>
    <row r="37" spans="1:34" ht="12.75">
      <c r="A37" t="s">
        <v>62</v>
      </c>
      <c r="B37" t="s">
        <v>35</v>
      </c>
      <c r="C37" t="str">
        <f t="shared" si="0"/>
        <v>CommuterWEST</v>
      </c>
      <c r="E37" t="s">
        <v>36</v>
      </c>
      <c r="F37">
        <v>35</v>
      </c>
      <c r="G37" t="s">
        <v>37</v>
      </c>
      <c r="H37" t="s">
        <v>37</v>
      </c>
      <c r="I37" t="s">
        <v>76</v>
      </c>
      <c r="J37" s="1">
        <f>O37/W37</f>
        <v>16.9811320754717</v>
      </c>
      <c r="K37" s="2">
        <f>AF37/AE37</f>
        <v>0.10587217307448271</v>
      </c>
      <c r="L37" s="1">
        <f>Z37/W37</f>
        <v>70.64150997377803</v>
      </c>
      <c r="M37" s="12">
        <f>Z37/AA37</f>
        <v>0.12565318608720666</v>
      </c>
      <c r="N37" s="13">
        <f>O37/P37</f>
        <v>7.5</v>
      </c>
      <c r="O37" s="5">
        <v>7650</v>
      </c>
      <c r="P37" s="6">
        <v>1020</v>
      </c>
      <c r="Q37" s="12">
        <f>W37/R37</f>
        <v>0.6385542168674698</v>
      </c>
      <c r="R37" s="6">
        <v>705.5</v>
      </c>
      <c r="S37" s="13">
        <f>O37/R37</f>
        <v>10.843373493975903</v>
      </c>
      <c r="T37" s="7">
        <v>49.75</v>
      </c>
      <c r="U37" t="s">
        <v>64</v>
      </c>
      <c r="V37" s="14" t="s">
        <v>35</v>
      </c>
      <c r="W37" s="6">
        <v>450.5</v>
      </c>
      <c r="X37" s="1">
        <f>Z37/AD37</f>
        <v>3.8329238622135913</v>
      </c>
      <c r="Y37" s="6">
        <v>5089.8</v>
      </c>
      <c r="Z37" s="5">
        <v>31824.000243187</v>
      </c>
      <c r="AA37" s="6">
        <v>253268.55</v>
      </c>
      <c r="AB37" s="8">
        <v>6.25250505779931</v>
      </c>
      <c r="AC37" s="14" t="s">
        <v>40</v>
      </c>
      <c r="AD37" s="6">
        <v>8302.8</v>
      </c>
      <c r="AE37" s="9">
        <v>84786.30162512</v>
      </c>
      <c r="AF37" s="10">
        <v>8976.51</v>
      </c>
      <c r="AG37" s="7">
        <v>2008.3</v>
      </c>
      <c r="AH37" s="15">
        <f t="shared" si="1"/>
        <v>11.29811320754717</v>
      </c>
    </row>
    <row r="38" spans="1:34" ht="12.75">
      <c r="A38" t="s">
        <v>34</v>
      </c>
      <c r="B38" t="s">
        <v>35</v>
      </c>
      <c r="C38" t="str">
        <f t="shared" si="0"/>
        <v>High RidershipWEST</v>
      </c>
      <c r="E38" t="s">
        <v>36</v>
      </c>
      <c r="F38">
        <v>36</v>
      </c>
      <c r="I38" t="s">
        <v>49</v>
      </c>
      <c r="J38" s="1">
        <v>65.53503060424295</v>
      </c>
      <c r="K38" s="2">
        <v>0.3940506348997077</v>
      </c>
      <c r="L38" s="1">
        <v>229.13007770197436</v>
      </c>
      <c r="M38" s="12">
        <v>0.37579080456417663</v>
      </c>
      <c r="N38" s="13">
        <v>43.86905811288708</v>
      </c>
      <c r="O38" s="5">
        <v>3022621.9730360326</v>
      </c>
      <c r="P38" s="6">
        <v>68901</v>
      </c>
      <c r="Q38" s="12">
        <v>0.6922957805074338</v>
      </c>
      <c r="R38" s="6">
        <v>66622.15</v>
      </c>
      <c r="S38" s="13">
        <v>45.369625162742935</v>
      </c>
      <c r="T38" s="7">
        <v>42</v>
      </c>
      <c r="U38" s="14" t="s">
        <v>39</v>
      </c>
      <c r="V38" s="14" t="s">
        <v>35</v>
      </c>
      <c r="W38" s="6">
        <v>46122.23333333331</v>
      </c>
      <c r="X38" s="1">
        <v>17.258889621818426</v>
      </c>
      <c r="Y38" s="6">
        <v>547626.19</v>
      </c>
      <c r="Z38" s="5">
        <v>10567990.907455252</v>
      </c>
      <c r="AA38" s="6">
        <v>28122005.060000017</v>
      </c>
      <c r="AB38" s="8">
        <v>14.4503946465219</v>
      </c>
      <c r="AC38" s="14" t="s">
        <v>40</v>
      </c>
      <c r="AD38" s="6">
        <v>612321.6</v>
      </c>
      <c r="AE38" s="9">
        <v>8068584.037927043</v>
      </c>
      <c r="AF38" s="10">
        <v>3179430.6628867984</v>
      </c>
      <c r="AG38" s="7">
        <v>2008.3</v>
      </c>
      <c r="AH38" s="15">
        <f t="shared" si="1"/>
        <v>11.873366713233754</v>
      </c>
    </row>
    <row r="39" spans="1:34" ht="12.75">
      <c r="A39" t="s">
        <v>66</v>
      </c>
      <c r="B39" t="s">
        <v>35</v>
      </c>
      <c r="C39" t="str">
        <f t="shared" si="0"/>
        <v>LocalWEST</v>
      </c>
      <c r="E39" t="s">
        <v>36</v>
      </c>
      <c r="F39">
        <v>37</v>
      </c>
      <c r="G39" t="s">
        <v>37</v>
      </c>
      <c r="H39" t="s">
        <v>51</v>
      </c>
      <c r="I39" t="s">
        <v>77</v>
      </c>
      <c r="J39" s="1">
        <v>28.87196242391898</v>
      </c>
      <c r="K39" s="2">
        <v>0.16649893716231606</v>
      </c>
      <c r="L39" s="1">
        <v>211.03455039732836</v>
      </c>
      <c r="M39" s="12">
        <v>0.25885500430187924</v>
      </c>
      <c r="N39" s="13">
        <v>21.378662491612616</v>
      </c>
      <c r="O39" s="5">
        <v>95584</v>
      </c>
      <c r="P39" s="6">
        <v>4471</v>
      </c>
      <c r="Q39" s="12">
        <v>0.649346361428297</v>
      </c>
      <c r="R39" s="6">
        <v>5098.38333333333</v>
      </c>
      <c r="S39" s="13">
        <v>18.747903747266303</v>
      </c>
      <c r="T39" s="7">
        <v>42</v>
      </c>
      <c r="U39" s="14" t="s">
        <v>39</v>
      </c>
      <c r="V39" s="14" t="s">
        <v>35</v>
      </c>
      <c r="W39" s="6">
        <v>3310.61666666667</v>
      </c>
      <c r="X39" s="1">
        <v>8.573618701399376</v>
      </c>
      <c r="Y39" s="6">
        <v>59361.92</v>
      </c>
      <c r="Z39" s="5">
        <v>698654.4997879026</v>
      </c>
      <c r="AA39" s="6">
        <v>2699018.71</v>
      </c>
      <c r="AB39" s="8">
        <v>14.4503946465219</v>
      </c>
      <c r="AC39" s="14" t="s">
        <v>40</v>
      </c>
      <c r="AD39" s="6">
        <v>81488.87</v>
      </c>
      <c r="AE39" s="9">
        <v>661784.311527357</v>
      </c>
      <c r="AF39" s="10">
        <v>110186.3845</v>
      </c>
      <c r="AG39" s="7">
        <v>2008.3</v>
      </c>
      <c r="AH39" s="15">
        <f t="shared" si="1"/>
        <v>17.930774226352575</v>
      </c>
    </row>
    <row r="40" spans="1:34" ht="12.75">
      <c r="A40" t="s">
        <v>66</v>
      </c>
      <c r="B40" t="s">
        <v>35</v>
      </c>
      <c r="C40" t="str">
        <f t="shared" si="0"/>
        <v>LocalWEST</v>
      </c>
      <c r="E40" t="s">
        <v>36</v>
      </c>
      <c r="F40">
        <v>38</v>
      </c>
      <c r="G40" t="s">
        <v>37</v>
      </c>
      <c r="H40" t="s">
        <v>37</v>
      </c>
      <c r="I40" t="s">
        <v>78</v>
      </c>
      <c r="J40" s="1">
        <v>30.330786258300922</v>
      </c>
      <c r="K40" s="2">
        <v>0.2050973346921074</v>
      </c>
      <c r="L40" s="1">
        <v>49.61032806324143</v>
      </c>
      <c r="M40" s="12">
        <v>0.13142403285117069</v>
      </c>
      <c r="N40" s="13">
        <v>6.098571715952525</v>
      </c>
      <c r="O40" s="5">
        <v>121264</v>
      </c>
      <c r="P40" s="6">
        <v>19884</v>
      </c>
      <c r="Q40" s="12">
        <v>0.6938850481617544</v>
      </c>
      <c r="R40" s="6">
        <v>5761.83333333333</v>
      </c>
      <c r="S40" s="13">
        <v>21.046079083625013</v>
      </c>
      <c r="T40" s="7">
        <v>42</v>
      </c>
      <c r="U40" s="14" t="s">
        <v>39</v>
      </c>
      <c r="V40" s="14" t="s">
        <v>35</v>
      </c>
      <c r="W40" s="6">
        <v>3998.05</v>
      </c>
      <c r="X40" s="1">
        <v>3.532394863866706</v>
      </c>
      <c r="Y40" s="6">
        <v>50306.52</v>
      </c>
      <c r="Z40" s="5">
        <v>198344.5721132424</v>
      </c>
      <c r="AA40" s="6">
        <v>1509195.6</v>
      </c>
      <c r="AB40" s="8">
        <v>14.4503946465219</v>
      </c>
      <c r="AC40" s="14" t="s">
        <v>40</v>
      </c>
      <c r="AD40" s="6">
        <v>56150.17</v>
      </c>
      <c r="AE40" s="9">
        <v>627548.519795333</v>
      </c>
      <c r="AF40" s="10">
        <v>128708.5288</v>
      </c>
      <c r="AG40" s="7">
        <v>2008.3</v>
      </c>
      <c r="AH40" s="15">
        <f t="shared" si="1"/>
        <v>12.58276409749753</v>
      </c>
    </row>
    <row r="41" spans="1:34" ht="12.75">
      <c r="A41" t="s">
        <v>66</v>
      </c>
      <c r="B41" t="s">
        <v>35</v>
      </c>
      <c r="C41" t="str">
        <f t="shared" si="0"/>
        <v>LocalWEST</v>
      </c>
      <c r="E41" t="s">
        <v>36</v>
      </c>
      <c r="F41">
        <v>39</v>
      </c>
      <c r="G41" t="s">
        <v>37</v>
      </c>
      <c r="H41" t="s">
        <v>37</v>
      </c>
      <c r="I41" t="s">
        <v>49</v>
      </c>
      <c r="J41" s="1">
        <v>37.530158745319774</v>
      </c>
      <c r="K41" s="2">
        <v>0.23006782491209418</v>
      </c>
      <c r="L41" s="1">
        <v>177.15807228353634</v>
      </c>
      <c r="M41" s="12">
        <v>0.24899741006022802</v>
      </c>
      <c r="N41" s="13">
        <v>28.72264254385965</v>
      </c>
      <c r="O41" s="5">
        <v>523901</v>
      </c>
      <c r="P41" s="6">
        <v>18240</v>
      </c>
      <c r="Q41" s="12">
        <v>0.7073647797254877</v>
      </c>
      <c r="R41" s="6">
        <v>19734.4666666667</v>
      </c>
      <c r="S41" s="13">
        <v>26.54751247394571</v>
      </c>
      <c r="T41" s="7">
        <v>42</v>
      </c>
      <c r="U41" s="14" t="s">
        <v>39</v>
      </c>
      <c r="V41" s="14" t="s">
        <v>35</v>
      </c>
      <c r="W41" s="6">
        <v>13959.46666666667</v>
      </c>
      <c r="X41" s="1">
        <v>10.516632540601414</v>
      </c>
      <c r="Y41" s="6">
        <v>196888.13</v>
      </c>
      <c r="Z41" s="5">
        <v>2473032.20477295</v>
      </c>
      <c r="AA41" s="6">
        <v>9931959.55000001</v>
      </c>
      <c r="AB41" s="8">
        <v>14.4503946465219</v>
      </c>
      <c r="AC41" s="14" t="s">
        <v>40</v>
      </c>
      <c r="AD41" s="6">
        <v>235154.38</v>
      </c>
      <c r="AE41" s="9">
        <v>2421220.51144196</v>
      </c>
      <c r="AF41" s="10">
        <v>557044.9367</v>
      </c>
      <c r="AG41" s="7">
        <v>2008.3</v>
      </c>
      <c r="AH41" s="15">
        <f t="shared" si="1"/>
        <v>14.104273085886755</v>
      </c>
    </row>
    <row r="42" spans="1:34" ht="12.75">
      <c r="A42" t="s">
        <v>34</v>
      </c>
      <c r="B42" t="s">
        <v>35</v>
      </c>
      <c r="C42" t="str">
        <f t="shared" si="0"/>
        <v>High RidershipWEST</v>
      </c>
      <c r="E42" t="s">
        <v>36</v>
      </c>
      <c r="F42">
        <v>41</v>
      </c>
      <c r="I42" t="s">
        <v>79</v>
      </c>
      <c r="J42" s="1">
        <v>62.30948420302992</v>
      </c>
      <c r="K42" s="2">
        <v>0.32937703810807295</v>
      </c>
      <c r="L42" s="1">
        <v>447.5531468914772</v>
      </c>
      <c r="M42" s="12">
        <v>0.45497996277712743</v>
      </c>
      <c r="N42" s="13">
        <v>44.961971804251114</v>
      </c>
      <c r="O42" s="5">
        <v>2349532.798602946</v>
      </c>
      <c r="P42" s="6">
        <v>52256</v>
      </c>
      <c r="Q42" s="12">
        <v>0.6075062376549216</v>
      </c>
      <c r="R42" s="6">
        <v>62069.26666666667</v>
      </c>
      <c r="S42" s="13">
        <v>37.85340031840148</v>
      </c>
      <c r="T42" s="7">
        <v>42</v>
      </c>
      <c r="U42" s="14" t="s">
        <v>39</v>
      </c>
      <c r="V42" s="14" t="s">
        <v>35</v>
      </c>
      <c r="W42" s="6">
        <v>37707.4666666667</v>
      </c>
      <c r="X42" s="1">
        <v>21.763308831616058</v>
      </c>
      <c r="Y42" s="6">
        <v>639516.43</v>
      </c>
      <c r="Z42" s="5">
        <v>16876095.36797216</v>
      </c>
      <c r="AA42" s="6">
        <v>37091952.94</v>
      </c>
      <c r="AB42" s="8">
        <v>14.4503946465219</v>
      </c>
      <c r="AC42" s="14" t="s">
        <v>40</v>
      </c>
      <c r="AD42" s="6">
        <v>775437.94</v>
      </c>
      <c r="AE42" s="9">
        <v>7649208.453183141</v>
      </c>
      <c r="AF42" s="10">
        <v>2519473.624180697</v>
      </c>
      <c r="AG42" s="7">
        <v>2008.3</v>
      </c>
      <c r="AH42" s="15">
        <f t="shared" si="1"/>
        <v>16.959941532357856</v>
      </c>
    </row>
    <row r="43" spans="1:34" ht="12.75">
      <c r="A43" t="s">
        <v>66</v>
      </c>
      <c r="B43" t="s">
        <v>35</v>
      </c>
      <c r="C43" t="str">
        <f t="shared" si="0"/>
        <v>LocalWEST</v>
      </c>
      <c r="E43" t="s">
        <v>36</v>
      </c>
      <c r="F43">
        <v>42</v>
      </c>
      <c r="I43" t="s">
        <v>80</v>
      </c>
      <c r="J43" s="1">
        <v>52.10306635940364</v>
      </c>
      <c r="K43" s="2">
        <v>0.3335654874878287</v>
      </c>
      <c r="L43" s="1">
        <v>219.96082378929833</v>
      </c>
      <c r="M43" s="12">
        <v>0.34793587582034585</v>
      </c>
      <c r="N43" s="13">
        <v>36.78636948491263</v>
      </c>
      <c r="O43" s="5">
        <v>886294</v>
      </c>
      <c r="P43" s="6">
        <v>24093</v>
      </c>
      <c r="Q43" s="12">
        <v>0.7514024966649294</v>
      </c>
      <c r="R43" s="6">
        <v>22638.2</v>
      </c>
      <c r="S43" s="13">
        <v>39.15037414635439</v>
      </c>
      <c r="T43" s="7">
        <v>42</v>
      </c>
      <c r="U43" s="14" t="s">
        <v>39</v>
      </c>
      <c r="V43" s="14" t="s">
        <v>35</v>
      </c>
      <c r="W43" s="6">
        <v>17010.4</v>
      </c>
      <c r="X43" s="1">
        <v>14.57289692447859</v>
      </c>
      <c r="Y43" s="6">
        <v>235863.37</v>
      </c>
      <c r="Z43" s="5">
        <v>3741621.596985481</v>
      </c>
      <c r="AA43" s="6">
        <v>10753767.74</v>
      </c>
      <c r="AB43" s="8">
        <v>14.4503946465219</v>
      </c>
      <c r="AC43" s="14" t="s">
        <v>40</v>
      </c>
      <c r="AD43" s="6">
        <v>256752.08</v>
      </c>
      <c r="AE43" s="9">
        <v>2688747.048007254</v>
      </c>
      <c r="AF43" s="10">
        <v>896873.2198000001</v>
      </c>
      <c r="AG43" s="7">
        <v>2008.3</v>
      </c>
      <c r="AH43" s="15">
        <f t="shared" si="1"/>
        <v>13.865833254949912</v>
      </c>
    </row>
    <row r="44" spans="1:34" ht="12.75">
      <c r="A44" t="s">
        <v>34</v>
      </c>
      <c r="B44" t="s">
        <v>35</v>
      </c>
      <c r="C44" t="str">
        <f t="shared" si="0"/>
        <v>High RidershipWEST</v>
      </c>
      <c r="E44" t="s">
        <v>36</v>
      </c>
      <c r="F44">
        <v>43</v>
      </c>
      <c r="I44" t="s">
        <v>81</v>
      </c>
      <c r="J44" s="1">
        <v>58.82127545031726</v>
      </c>
      <c r="K44" s="2">
        <v>0.34043337902132437</v>
      </c>
      <c r="L44" s="1">
        <v>145.84887856689494</v>
      </c>
      <c r="M44" s="12">
        <v>0.2954260865092125</v>
      </c>
      <c r="N44" s="13">
        <v>34.471163279995004</v>
      </c>
      <c r="O44" s="5">
        <v>2064857.1516349807</v>
      </c>
      <c r="P44" s="6">
        <v>59901</v>
      </c>
      <c r="Q44" s="12">
        <v>0.7181152838523225</v>
      </c>
      <c r="R44" s="6">
        <v>48883.4</v>
      </c>
      <c r="S44" s="13">
        <v>42.24045691656023</v>
      </c>
      <c r="T44" s="7">
        <v>42</v>
      </c>
      <c r="U44" s="14" t="s">
        <v>39</v>
      </c>
      <c r="V44" s="14" t="s">
        <v>35</v>
      </c>
      <c r="W44" s="6">
        <v>35103.91666666663</v>
      </c>
      <c r="X44" s="1">
        <v>14.631332639391173</v>
      </c>
      <c r="Y44" s="6">
        <v>330072.29</v>
      </c>
      <c r="Z44" s="5">
        <v>5119866.87913906</v>
      </c>
      <c r="AA44" s="6">
        <v>17330449.52</v>
      </c>
      <c r="AB44" s="8">
        <v>14.4503946465219</v>
      </c>
      <c r="AC44" s="14" t="s">
        <v>40</v>
      </c>
      <c r="AD44" s="6">
        <v>349924.85</v>
      </c>
      <c r="AE44" s="9">
        <v>6352197.173031372</v>
      </c>
      <c r="AF44" s="10">
        <v>2162499.9478247743</v>
      </c>
      <c r="AG44" s="7">
        <v>2008.3</v>
      </c>
      <c r="AH44" s="15">
        <f t="shared" si="1"/>
        <v>9.40271973450257</v>
      </c>
    </row>
    <row r="45" spans="1:34" ht="12.75">
      <c r="A45" t="s">
        <v>34</v>
      </c>
      <c r="B45" t="s">
        <v>35</v>
      </c>
      <c r="C45" t="str">
        <f t="shared" si="0"/>
        <v>High RidershipWEST</v>
      </c>
      <c r="E45" t="s">
        <v>36</v>
      </c>
      <c r="F45">
        <v>44</v>
      </c>
      <c r="G45" t="s">
        <v>37</v>
      </c>
      <c r="H45" t="s">
        <v>37</v>
      </c>
      <c r="I45" t="s">
        <v>82</v>
      </c>
      <c r="J45" s="1">
        <v>67.5649954673293</v>
      </c>
      <c r="K45" s="2">
        <v>0.3654698369805467</v>
      </c>
      <c r="L45" s="1">
        <v>149.04284924690245</v>
      </c>
      <c r="M45" s="12">
        <v>0.28668937961795704</v>
      </c>
      <c r="N45" s="13">
        <v>34.13603225146174</v>
      </c>
      <c r="O45" s="5">
        <v>2063489.013568611</v>
      </c>
      <c r="P45" s="6">
        <v>60449</v>
      </c>
      <c r="Q45" s="12">
        <v>0.6628456254745395</v>
      </c>
      <c r="R45" s="6">
        <v>46075.2833333334</v>
      </c>
      <c r="S45" s="13">
        <v>44.78516168072632</v>
      </c>
      <c r="T45" s="7">
        <v>42</v>
      </c>
      <c r="U45" s="14" t="s">
        <v>39</v>
      </c>
      <c r="V45" s="14" t="s">
        <v>35</v>
      </c>
      <c r="W45" s="6">
        <v>30540.8</v>
      </c>
      <c r="X45" s="1">
        <v>14.475663876851918</v>
      </c>
      <c r="Y45" s="6">
        <v>304137.69</v>
      </c>
      <c r="Z45" s="5">
        <v>4551887.850279799</v>
      </c>
      <c r="AA45" s="6">
        <v>15877420.56000001</v>
      </c>
      <c r="AB45" s="8">
        <v>14.4503946465219</v>
      </c>
      <c r="AC45" s="14" t="s">
        <v>40</v>
      </c>
      <c r="AD45" s="6">
        <v>314451.06</v>
      </c>
      <c r="AE45" s="9">
        <v>5901653.37271658</v>
      </c>
      <c r="AF45" s="10">
        <v>2156876.296042422</v>
      </c>
      <c r="AG45" s="7">
        <v>2008.3</v>
      </c>
      <c r="AH45" s="15">
        <f t="shared" si="1"/>
        <v>9.958406132124896</v>
      </c>
    </row>
    <row r="46" spans="1:34" ht="12.75">
      <c r="A46" t="s">
        <v>62</v>
      </c>
      <c r="B46" t="s">
        <v>35</v>
      </c>
      <c r="C46" t="str">
        <f t="shared" si="0"/>
        <v>CommuterWEST</v>
      </c>
      <c r="E46" t="s">
        <v>36</v>
      </c>
      <c r="F46">
        <v>45</v>
      </c>
      <c r="G46" t="s">
        <v>37</v>
      </c>
      <c r="H46" t="s">
        <v>51</v>
      </c>
      <c r="I46" t="s">
        <v>83</v>
      </c>
      <c r="J46" s="1">
        <f>O46/W46</f>
        <v>48.6206896551724</v>
      </c>
      <c r="K46" s="2">
        <f>AF46/AE46</f>
        <v>0.20741499984477885</v>
      </c>
      <c r="L46" s="1">
        <f>Z46/W46</f>
        <v>152.56034324909112</v>
      </c>
      <c r="M46" s="12">
        <f>Z46/AA46</f>
        <v>0.3698710836529932</v>
      </c>
      <c r="N46" s="13">
        <f>O46/P46</f>
        <v>23.5</v>
      </c>
      <c r="O46" s="5">
        <v>46436</v>
      </c>
      <c r="P46" s="6">
        <v>1976</v>
      </c>
      <c r="Q46" s="12">
        <f>W46/R46</f>
        <v>0.41952983725135573</v>
      </c>
      <c r="R46" s="6">
        <v>2276.51666666667</v>
      </c>
      <c r="S46" s="13">
        <f>O46/R46</f>
        <v>20.39783001808315</v>
      </c>
      <c r="T46" s="7">
        <v>36.75</v>
      </c>
      <c r="U46" t="s">
        <v>64</v>
      </c>
      <c r="V46" s="14" t="s">
        <v>35</v>
      </c>
      <c r="W46" s="6">
        <v>955.066666666667</v>
      </c>
      <c r="X46" s="1">
        <f>Z46/AD46</f>
        <v>6.0889759898481195</v>
      </c>
      <c r="Y46" s="6">
        <v>10690.16</v>
      </c>
      <c r="Z46" s="5">
        <v>145705.298492432</v>
      </c>
      <c r="AA46" s="6">
        <v>393935.36</v>
      </c>
      <c r="AB46" s="8">
        <v>13.6298519846692</v>
      </c>
      <c r="AC46" s="14" t="s">
        <v>40</v>
      </c>
      <c r="AD46" s="6">
        <v>23929.36</v>
      </c>
      <c r="AE46" s="9">
        <v>255738.213917489</v>
      </c>
      <c r="AF46" s="10">
        <v>53043.9416</v>
      </c>
      <c r="AG46" s="7">
        <v>2008.3</v>
      </c>
      <c r="AH46" s="15">
        <f t="shared" si="1"/>
        <v>11.193103448275858</v>
      </c>
    </row>
    <row r="47" spans="1:34" ht="12.75">
      <c r="A47" t="s">
        <v>66</v>
      </c>
      <c r="B47" t="s">
        <v>35</v>
      </c>
      <c r="C47" t="str">
        <f t="shared" si="0"/>
        <v>LocalWEST</v>
      </c>
      <c r="E47" t="s">
        <v>36</v>
      </c>
      <c r="F47">
        <v>46</v>
      </c>
      <c r="G47" t="s">
        <v>37</v>
      </c>
      <c r="H47" t="s">
        <v>37</v>
      </c>
      <c r="I47" t="s">
        <v>84</v>
      </c>
      <c r="J47" s="1">
        <f>O47/W47</f>
        <v>28.675078864353278</v>
      </c>
      <c r="K47" s="2">
        <f>AF47/AE47</f>
        <v>0.15216352182415097</v>
      </c>
      <c r="L47" s="1">
        <f>Z47/W47</f>
        <v>75.2744477216376</v>
      </c>
      <c r="M47" s="12">
        <f>Z47/AA47</f>
        <v>0.1391564184615766</v>
      </c>
      <c r="N47" s="13">
        <f>O47/P47</f>
        <v>11.222222222222221</v>
      </c>
      <c r="O47" s="5">
        <v>74841</v>
      </c>
      <c r="P47" s="6">
        <v>6669</v>
      </c>
      <c r="Q47" s="12">
        <f>W47/R47</f>
        <v>0.5551663747810869</v>
      </c>
      <c r="R47" s="6">
        <v>4701.23333333333</v>
      </c>
      <c r="S47" s="13">
        <f>O47/R47</f>
        <v>15.919439579684775</v>
      </c>
      <c r="T47" s="7">
        <v>39.5555555555556</v>
      </c>
      <c r="U47" s="14" t="s">
        <v>39</v>
      </c>
      <c r="V47" s="14" t="s">
        <v>35</v>
      </c>
      <c r="W47" s="6">
        <v>2609.96666666667</v>
      </c>
      <c r="X47" s="1">
        <f>Z47/AD47</f>
        <v>3.374628755163223</v>
      </c>
      <c r="Y47" s="6">
        <v>35837.23</v>
      </c>
      <c r="Z47" s="5">
        <v>196463.799405217</v>
      </c>
      <c r="AA47" s="6">
        <v>1411819.89</v>
      </c>
      <c r="AB47" s="8">
        <v>5.48211453299312</v>
      </c>
      <c r="AC47" s="14" t="s">
        <v>40</v>
      </c>
      <c r="AD47" s="6">
        <v>58217.9</v>
      </c>
      <c r="AE47" s="9">
        <v>559634.406979691</v>
      </c>
      <c r="AF47" s="10">
        <v>85155.9423</v>
      </c>
      <c r="AG47" s="7">
        <v>2008.3</v>
      </c>
      <c r="AH47" s="15">
        <f t="shared" si="1"/>
        <v>13.730914826498408</v>
      </c>
    </row>
    <row r="48" spans="1:34" ht="12.75">
      <c r="A48" t="s">
        <v>34</v>
      </c>
      <c r="B48" t="s">
        <v>35</v>
      </c>
      <c r="C48" t="str">
        <f t="shared" si="0"/>
        <v>High RidershipWEST</v>
      </c>
      <c r="E48" t="s">
        <v>36</v>
      </c>
      <c r="F48">
        <v>48</v>
      </c>
      <c r="G48" t="s">
        <v>41</v>
      </c>
      <c r="I48" t="s">
        <v>60</v>
      </c>
      <c r="J48" s="1">
        <v>72.71795752878896</v>
      </c>
      <c r="K48" s="2">
        <v>0.41805511430425896</v>
      </c>
      <c r="L48" s="1">
        <v>167.08493963533456</v>
      </c>
      <c r="M48" s="12">
        <v>0.2700801073304347</v>
      </c>
      <c r="N48" s="13">
        <v>35.24568947864193</v>
      </c>
      <c r="O48" s="5">
        <v>1721188</v>
      </c>
      <c r="P48" s="6">
        <v>48834</v>
      </c>
      <c r="Q48" s="12">
        <v>0.6567010547635452</v>
      </c>
      <c r="R48" s="6">
        <v>36042.83333333334</v>
      </c>
      <c r="S48" s="13">
        <v>47.753959409406384</v>
      </c>
      <c r="T48" s="7">
        <v>42</v>
      </c>
      <c r="U48" s="14" t="s">
        <v>39</v>
      </c>
      <c r="V48" s="14" t="s">
        <v>35</v>
      </c>
      <c r="W48" s="6">
        <v>23669.366666666672</v>
      </c>
      <c r="X48" s="1">
        <v>10.142098303413533</v>
      </c>
      <c r="Y48" s="6">
        <v>277750.47</v>
      </c>
      <c r="Z48" s="5">
        <v>3954794.700706601</v>
      </c>
      <c r="AA48" s="6">
        <v>14643043.280000001</v>
      </c>
      <c r="AB48" s="8">
        <v>14.4503946465219</v>
      </c>
      <c r="AC48" s="14" t="s">
        <v>40</v>
      </c>
      <c r="AD48" s="6">
        <v>389938.51</v>
      </c>
      <c r="AE48" s="9">
        <v>4379444.8553678375</v>
      </c>
      <c r="AF48" s="10">
        <v>1830849.3196</v>
      </c>
      <c r="AG48" s="7">
        <v>2008.3</v>
      </c>
      <c r="AH48" s="15">
        <f t="shared" si="1"/>
        <v>11.734596616442346</v>
      </c>
    </row>
    <row r="49" spans="1:34" ht="12.75">
      <c r="A49" t="s">
        <v>34</v>
      </c>
      <c r="B49" t="s">
        <v>35</v>
      </c>
      <c r="C49" t="str">
        <f t="shared" si="0"/>
        <v>High RidershipWEST</v>
      </c>
      <c r="E49" t="s">
        <v>36</v>
      </c>
      <c r="F49">
        <v>48</v>
      </c>
      <c r="G49" t="s">
        <v>43</v>
      </c>
      <c r="I49" t="s">
        <v>49</v>
      </c>
      <c r="J49" s="1">
        <v>82.82339961886171</v>
      </c>
      <c r="K49" s="2">
        <v>0.5299680275793514</v>
      </c>
      <c r="L49" s="1">
        <v>208.72739602963873</v>
      </c>
      <c r="M49" s="12">
        <v>0.3032026030871242</v>
      </c>
      <c r="N49" s="13">
        <v>55.690958078750846</v>
      </c>
      <c r="O49" s="5">
        <v>2625049</v>
      </c>
      <c r="P49" s="6">
        <v>47136</v>
      </c>
      <c r="Q49" s="12">
        <v>0.735161063608199</v>
      </c>
      <c r="R49" s="6">
        <v>43112.36666666667</v>
      </c>
      <c r="S49" s="13">
        <v>60.88853855544929</v>
      </c>
      <c r="T49" s="7">
        <v>42</v>
      </c>
      <c r="U49" s="14" t="s">
        <v>39</v>
      </c>
      <c r="V49" s="14" t="s">
        <v>35</v>
      </c>
      <c r="W49" s="6">
        <v>31694.533333333333</v>
      </c>
      <c r="X49" s="1">
        <v>13.876370705761728</v>
      </c>
      <c r="Y49" s="6">
        <v>412576.18</v>
      </c>
      <c r="Z49" s="5">
        <v>6615517.411041252</v>
      </c>
      <c r="AA49" s="6">
        <v>21818801.500000007</v>
      </c>
      <c r="AB49" s="8">
        <v>14.4503946465219</v>
      </c>
      <c r="AC49" s="14" t="s">
        <v>40</v>
      </c>
      <c r="AD49" s="6">
        <v>476746.95</v>
      </c>
      <c r="AE49" s="9">
        <v>5278506.641763674</v>
      </c>
      <c r="AF49" s="10">
        <v>2797439.7535</v>
      </c>
      <c r="AG49" s="7">
        <v>2008.3</v>
      </c>
      <c r="AH49" s="15">
        <f t="shared" si="1"/>
        <v>13.017266279358376</v>
      </c>
    </row>
    <row r="50" spans="1:34" ht="12.75">
      <c r="A50" t="s">
        <v>34</v>
      </c>
      <c r="B50" t="s">
        <v>35</v>
      </c>
      <c r="C50" t="str">
        <f t="shared" si="0"/>
        <v>High RidershipWEST</v>
      </c>
      <c r="E50" t="s">
        <v>36</v>
      </c>
      <c r="F50">
        <v>49</v>
      </c>
      <c r="G50" t="s">
        <v>37</v>
      </c>
      <c r="H50" t="s">
        <v>37</v>
      </c>
      <c r="I50" t="s">
        <v>81</v>
      </c>
      <c r="J50" s="1">
        <v>69.74389173161478</v>
      </c>
      <c r="K50" s="2">
        <v>0.37678916521987094</v>
      </c>
      <c r="L50" s="1">
        <v>171.364351338777</v>
      </c>
      <c r="M50" s="12">
        <v>0.3406798082362387</v>
      </c>
      <c r="N50" s="13">
        <v>39.87874142711261</v>
      </c>
      <c r="O50" s="5">
        <v>2124500.070787997</v>
      </c>
      <c r="P50" s="6">
        <v>53274</v>
      </c>
      <c r="Q50" s="12">
        <v>0.6658194351295923</v>
      </c>
      <c r="R50" s="6">
        <v>45750.3166666667</v>
      </c>
      <c r="S50" s="13">
        <v>46.4368385964832</v>
      </c>
      <c r="T50" s="7">
        <v>42</v>
      </c>
      <c r="U50" s="14" t="s">
        <v>39</v>
      </c>
      <c r="V50" s="14" t="s">
        <v>35</v>
      </c>
      <c r="W50" s="6">
        <v>30461.45</v>
      </c>
      <c r="X50" s="1">
        <v>18.540567313961052</v>
      </c>
      <c r="Y50" s="6">
        <v>273612.94</v>
      </c>
      <c r="Z50" s="5">
        <v>5220006.620088588</v>
      </c>
      <c r="AA50" s="6">
        <v>15322324.63999998</v>
      </c>
      <c r="AB50" s="8">
        <v>14.4503946465219</v>
      </c>
      <c r="AC50" s="14" t="s">
        <v>40</v>
      </c>
      <c r="AD50" s="6">
        <v>281545.14</v>
      </c>
      <c r="AE50" s="9">
        <v>5870928.912031803</v>
      </c>
      <c r="AF50" s="10">
        <v>2212102.403829668</v>
      </c>
      <c r="AG50" s="7">
        <v>2008.3</v>
      </c>
      <c r="AH50" s="15">
        <f t="shared" si="1"/>
        <v>8.982269064670263</v>
      </c>
    </row>
    <row r="51" spans="1:34" ht="12.75">
      <c r="A51" t="s">
        <v>66</v>
      </c>
      <c r="B51" t="s">
        <v>35</v>
      </c>
      <c r="C51" t="str">
        <f t="shared" si="0"/>
        <v>LocalWEST</v>
      </c>
      <c r="E51" t="s">
        <v>36</v>
      </c>
      <c r="F51">
        <v>51</v>
      </c>
      <c r="G51" t="s">
        <v>37</v>
      </c>
      <c r="H51" t="s">
        <v>37</v>
      </c>
      <c r="I51" t="s">
        <v>85</v>
      </c>
      <c r="J51" s="1">
        <v>27.119816179735402</v>
      </c>
      <c r="K51" s="2">
        <v>0.15455550181883213</v>
      </c>
      <c r="L51" s="1">
        <v>45.9757302677636</v>
      </c>
      <c r="M51" s="12">
        <v>0.1012031256723936</v>
      </c>
      <c r="N51" s="13">
        <v>4.602633661128066</v>
      </c>
      <c r="O51" s="5">
        <v>81439</v>
      </c>
      <c r="P51" s="6">
        <v>17694</v>
      </c>
      <c r="Q51" s="12">
        <v>0.588571951235446</v>
      </c>
      <c r="R51" s="6">
        <v>5102.066666666669</v>
      </c>
      <c r="S51" s="13">
        <v>15.961963126053487</v>
      </c>
      <c r="T51" s="7">
        <v>42</v>
      </c>
      <c r="U51" s="14" t="s">
        <v>39</v>
      </c>
      <c r="V51" s="14" t="s">
        <v>35</v>
      </c>
      <c r="W51" s="6">
        <v>3002.9333333333298</v>
      </c>
      <c r="X51" s="1">
        <v>2.6040536123286393</v>
      </c>
      <c r="Y51" s="6">
        <v>45473.58</v>
      </c>
      <c r="Z51" s="5">
        <v>138062.0529454094</v>
      </c>
      <c r="AA51" s="6">
        <v>1364207.4</v>
      </c>
      <c r="AB51" s="8">
        <v>14.4503946465219</v>
      </c>
      <c r="AC51" s="14" t="s">
        <v>40</v>
      </c>
      <c r="AD51" s="6">
        <v>53018.13</v>
      </c>
      <c r="AE51" s="9">
        <v>563018.8008577069</v>
      </c>
      <c r="AF51" s="10">
        <v>87017.6533</v>
      </c>
      <c r="AG51" s="7">
        <v>2008.3</v>
      </c>
      <c r="AH51" s="15">
        <f t="shared" si="1"/>
        <v>15.143053458840264</v>
      </c>
    </row>
    <row r="52" spans="1:34" ht="12.75">
      <c r="A52" t="s">
        <v>66</v>
      </c>
      <c r="B52" t="s">
        <v>35</v>
      </c>
      <c r="C52" t="str">
        <f t="shared" si="0"/>
        <v>LocalWEST</v>
      </c>
      <c r="E52" t="s">
        <v>36</v>
      </c>
      <c r="F52">
        <v>53</v>
      </c>
      <c r="G52" t="s">
        <v>37</v>
      </c>
      <c r="H52" t="s">
        <v>37</v>
      </c>
      <c r="I52" t="s">
        <v>77</v>
      </c>
      <c r="J52" s="1">
        <v>16.896551724137932</v>
      </c>
      <c r="K52" s="2">
        <v>0.10207055587040009</v>
      </c>
      <c r="L52" s="1">
        <v>57.77586172366963</v>
      </c>
      <c r="M52" s="12">
        <v>0.10480881945336894</v>
      </c>
      <c r="N52" s="13">
        <v>5.444444444444445</v>
      </c>
      <c r="O52" s="5">
        <v>24206</v>
      </c>
      <c r="P52" s="6">
        <v>4446</v>
      </c>
      <c r="Q52" s="12">
        <v>0.6444444444444436</v>
      </c>
      <c r="R52" s="6">
        <v>2223</v>
      </c>
      <c r="S52" s="13">
        <v>10.888888888888875</v>
      </c>
      <c r="T52" s="7">
        <v>42</v>
      </c>
      <c r="U52" s="14" t="s">
        <v>39</v>
      </c>
      <c r="V52" s="14" t="s">
        <v>35</v>
      </c>
      <c r="W52" s="6">
        <v>1432.6</v>
      </c>
      <c r="X52" s="1">
        <v>3.471100041405468</v>
      </c>
      <c r="Y52" s="6">
        <v>22563.45</v>
      </c>
      <c r="Z52" s="5">
        <v>82769.6995053291</v>
      </c>
      <c r="AA52" s="6">
        <v>789720.75</v>
      </c>
      <c r="AB52" s="8">
        <v>14.4503946465219</v>
      </c>
      <c r="AC52" s="14" t="s">
        <v>40</v>
      </c>
      <c r="AD52" s="6">
        <v>23845.38</v>
      </c>
      <c r="AE52" s="9">
        <v>250860.32285854768</v>
      </c>
      <c r="AF52" s="10">
        <v>25605.452599999997</v>
      </c>
      <c r="AG52" s="7">
        <v>2008.3</v>
      </c>
      <c r="AH52" s="15">
        <f t="shared" si="1"/>
        <v>15.750000000000002</v>
      </c>
    </row>
    <row r="53" spans="1:34" ht="12.75">
      <c r="A53" t="s">
        <v>34</v>
      </c>
      <c r="B53" t="s">
        <v>35</v>
      </c>
      <c r="C53" t="str">
        <f t="shared" si="0"/>
        <v>High RidershipWEST</v>
      </c>
      <c r="E53" t="s">
        <v>36</v>
      </c>
      <c r="F53">
        <v>54</v>
      </c>
      <c r="I53" t="s">
        <v>86</v>
      </c>
      <c r="J53" s="1">
        <v>50.04977646314218</v>
      </c>
      <c r="K53" s="2">
        <v>0.2763994230415707</v>
      </c>
      <c r="L53" s="1">
        <v>319.90189046982164</v>
      </c>
      <c r="M53" s="12">
        <v>0.3109960165259727</v>
      </c>
      <c r="N53" s="13">
        <v>34.473828299360214</v>
      </c>
      <c r="O53" s="5">
        <v>1158493</v>
      </c>
      <c r="P53" s="6">
        <v>33605</v>
      </c>
      <c r="Q53" s="12">
        <v>0.6889558923255432</v>
      </c>
      <c r="R53" s="6">
        <v>33596.95</v>
      </c>
      <c r="S53" s="13">
        <v>34.48208840385809</v>
      </c>
      <c r="T53" s="7">
        <v>42</v>
      </c>
      <c r="U53" s="14" t="s">
        <v>39</v>
      </c>
      <c r="V53" s="14" t="s">
        <v>35</v>
      </c>
      <c r="W53" s="6">
        <v>23146.81666666666</v>
      </c>
      <c r="X53" s="1">
        <v>16.156873712772743</v>
      </c>
      <c r="Y53" s="6">
        <v>387543.36</v>
      </c>
      <c r="Z53" s="5">
        <v>7404710.41002504</v>
      </c>
      <c r="AA53" s="6">
        <v>23809663.199999988</v>
      </c>
      <c r="AB53" s="8">
        <v>14.4503946465219</v>
      </c>
      <c r="AC53" s="14" t="s">
        <v>40</v>
      </c>
      <c r="AD53" s="6">
        <v>458300.94</v>
      </c>
      <c r="AE53" s="9">
        <v>4470624.75566077</v>
      </c>
      <c r="AF53" s="10">
        <v>1235678.1031</v>
      </c>
      <c r="AG53" s="7">
        <v>2008.3</v>
      </c>
      <c r="AH53" s="15">
        <f t="shared" si="1"/>
        <v>16.742836199938225</v>
      </c>
    </row>
    <row r="54" spans="1:34" ht="12.75">
      <c r="A54" t="s">
        <v>34</v>
      </c>
      <c r="B54" t="s">
        <v>35</v>
      </c>
      <c r="C54" t="str">
        <f t="shared" si="0"/>
        <v>High RidershipWEST</v>
      </c>
      <c r="E54" t="s">
        <v>36</v>
      </c>
      <c r="F54">
        <v>55</v>
      </c>
      <c r="G54" t="s">
        <v>37</v>
      </c>
      <c r="H54" t="s">
        <v>37</v>
      </c>
      <c r="I54" t="s">
        <v>77</v>
      </c>
      <c r="J54" s="1">
        <v>59.52236920165261</v>
      </c>
      <c r="K54" s="2">
        <v>0.3174659641769136</v>
      </c>
      <c r="L54" s="1">
        <v>331.4695005824306</v>
      </c>
      <c r="M54" s="12">
        <v>0.3468073264720277</v>
      </c>
      <c r="N54" s="13">
        <v>23.984309321354083</v>
      </c>
      <c r="O54" s="5">
        <v>747471</v>
      </c>
      <c r="P54" s="6">
        <v>31165</v>
      </c>
      <c r="Q54" s="12">
        <v>0.6239438684124018</v>
      </c>
      <c r="R54" s="6">
        <v>20126.516666666652</v>
      </c>
      <c r="S54" s="13">
        <v>37.13861729675033</v>
      </c>
      <c r="T54" s="7">
        <v>42</v>
      </c>
      <c r="U54" s="14" t="s">
        <v>39</v>
      </c>
      <c r="V54" s="14" t="s">
        <v>35</v>
      </c>
      <c r="W54" s="6">
        <v>12557.81666666667</v>
      </c>
      <c r="X54" s="1">
        <v>17.256244664466553</v>
      </c>
      <c r="Y54" s="6">
        <v>205651.35</v>
      </c>
      <c r="Z54" s="5">
        <v>4162533.2189057246</v>
      </c>
      <c r="AA54" s="6">
        <v>12002437.379999988</v>
      </c>
      <c r="AB54" s="8">
        <v>14.4503946465219</v>
      </c>
      <c r="AC54" s="14" t="s">
        <v>40</v>
      </c>
      <c r="AD54" s="6">
        <v>241218.95</v>
      </c>
      <c r="AE54" s="9">
        <v>2528361.0505493386</v>
      </c>
      <c r="AF54" s="10">
        <v>802668.5787</v>
      </c>
      <c r="AG54" s="7">
        <v>2008.3</v>
      </c>
      <c r="AH54" s="15">
        <f t="shared" si="1"/>
        <v>16.376361867575174</v>
      </c>
    </row>
    <row r="55" spans="1:34" ht="12.75">
      <c r="A55" s="11" t="s">
        <v>34</v>
      </c>
      <c r="B55" t="s">
        <v>35</v>
      </c>
      <c r="C55" t="str">
        <f t="shared" si="0"/>
        <v>High RidershipWEST</v>
      </c>
      <c r="E55" t="s">
        <v>36</v>
      </c>
      <c r="F55">
        <v>56</v>
      </c>
      <c r="I55" t="s">
        <v>87</v>
      </c>
      <c r="J55" s="1">
        <v>50.76447693885742</v>
      </c>
      <c r="K55" s="2">
        <v>0.28373790086501677</v>
      </c>
      <c r="L55" s="1">
        <v>226.1339722935915</v>
      </c>
      <c r="M55" s="12">
        <v>0.29662331655521146</v>
      </c>
      <c r="N55" s="13">
        <v>22.55786481236872</v>
      </c>
      <c r="O55" s="5">
        <v>536719.277480689</v>
      </c>
      <c r="P55" s="6">
        <v>23793</v>
      </c>
      <c r="Q55" s="12">
        <v>0.6258196838563098</v>
      </c>
      <c r="R55" s="6">
        <v>16894.21666666666</v>
      </c>
      <c r="S55" s="13">
        <v>31.769408909006685</v>
      </c>
      <c r="T55" s="7">
        <v>42</v>
      </c>
      <c r="U55" s="14" t="s">
        <v>39</v>
      </c>
      <c r="V55" s="14" t="s">
        <v>35</v>
      </c>
      <c r="W55" s="6">
        <v>10572.73333333333</v>
      </c>
      <c r="X55" s="1">
        <v>11.776397864709507</v>
      </c>
      <c r="Y55" s="6">
        <v>172299.58</v>
      </c>
      <c r="Z55" s="5">
        <v>2390854.186667531</v>
      </c>
      <c r="AA55" s="6">
        <v>8060236.850000001</v>
      </c>
      <c r="AB55" s="8">
        <v>14.4503946465219</v>
      </c>
      <c r="AC55" s="14" t="s">
        <v>40</v>
      </c>
      <c r="AD55" s="6">
        <v>203020.84</v>
      </c>
      <c r="AE55" s="9">
        <v>2016039.587789333</v>
      </c>
      <c r="AF55" s="10">
        <v>572026.840700119</v>
      </c>
      <c r="AG55" s="7">
        <v>2008.3</v>
      </c>
      <c r="AH55" s="15">
        <f t="shared" si="1"/>
        <v>16.296597537060745</v>
      </c>
    </row>
    <row r="56" spans="1:34" ht="12.75">
      <c r="A56" t="s">
        <v>62</v>
      </c>
      <c r="B56" t="s">
        <v>35</v>
      </c>
      <c r="C56" t="str">
        <f t="shared" si="0"/>
        <v>CommuterWEST</v>
      </c>
      <c r="E56" t="s">
        <v>36</v>
      </c>
      <c r="F56">
        <v>57</v>
      </c>
      <c r="G56" t="s">
        <v>37</v>
      </c>
      <c r="H56" t="s">
        <v>37</v>
      </c>
      <c r="I56" t="s">
        <v>88</v>
      </c>
      <c r="J56" s="1">
        <f>O56/W56</f>
        <v>45.9043659043659</v>
      </c>
      <c r="K56" s="2">
        <f>AF56/AE56</f>
        <v>0.2965146506975896</v>
      </c>
      <c r="L56" s="1">
        <f>Z56/W56</f>
        <v>227.6008311249857</v>
      </c>
      <c r="M56" s="12">
        <f>Z56/AA56</f>
        <v>0.364986426766732</v>
      </c>
      <c r="N56" s="13">
        <f>O56/P56</f>
        <v>28.307692307692307</v>
      </c>
      <c r="O56" s="5">
        <v>93840</v>
      </c>
      <c r="P56" s="6">
        <v>3315</v>
      </c>
      <c r="Q56" s="12">
        <f>W56/R56</f>
        <v>0.6881258941344778</v>
      </c>
      <c r="R56" s="6">
        <v>2970.75</v>
      </c>
      <c r="S56" s="13">
        <f>O56/R56</f>
        <v>31.587982832618025</v>
      </c>
      <c r="T56" s="7">
        <v>44.8461538461539</v>
      </c>
      <c r="U56" s="14" t="s">
        <v>64</v>
      </c>
      <c r="V56" s="14" t="s">
        <v>35</v>
      </c>
      <c r="W56" s="6">
        <v>2044.25</v>
      </c>
      <c r="X56" s="1">
        <f>Z56/AD56</f>
        <v>11.140554378955319</v>
      </c>
      <c r="Y56" s="6">
        <v>28516.65</v>
      </c>
      <c r="Z56" s="5">
        <v>465272.999027252</v>
      </c>
      <c r="AA56" s="6">
        <v>1274767.95</v>
      </c>
      <c r="AB56" s="8">
        <v>16.3158365034901</v>
      </c>
      <c r="AC56" s="14" t="s">
        <v>40</v>
      </c>
      <c r="AD56" s="6">
        <v>41763.9</v>
      </c>
      <c r="AE56" s="9">
        <v>367425.836273815</v>
      </c>
      <c r="AF56" s="10">
        <v>108947.1435</v>
      </c>
      <c r="AG56" s="7">
        <v>2008.3</v>
      </c>
      <c r="AH56" s="15">
        <f t="shared" si="1"/>
        <v>13.94968814968815</v>
      </c>
    </row>
    <row r="57" spans="1:34" ht="12.75">
      <c r="A57" s="11" t="s">
        <v>34</v>
      </c>
      <c r="B57" t="s">
        <v>35</v>
      </c>
      <c r="C57" t="str">
        <f t="shared" si="0"/>
        <v>High RidershipWEST</v>
      </c>
      <c r="E57" t="s">
        <v>36</v>
      </c>
      <c r="F57">
        <v>60</v>
      </c>
      <c r="G57" t="s">
        <v>37</v>
      </c>
      <c r="H57" t="s">
        <v>37</v>
      </c>
      <c r="I57" t="s">
        <v>67</v>
      </c>
      <c r="J57" s="1">
        <v>59.366027679876204</v>
      </c>
      <c r="K57" s="2">
        <v>0.40614378029991577</v>
      </c>
      <c r="L57" s="1">
        <v>170.37163105689802</v>
      </c>
      <c r="M57" s="12">
        <v>0.4290127189250417</v>
      </c>
      <c r="N57" s="13">
        <v>52.23447102202893</v>
      </c>
      <c r="O57" s="5">
        <v>1104968</v>
      </c>
      <c r="P57" s="6">
        <v>21154</v>
      </c>
      <c r="Q57" s="12">
        <v>0.7030414591046406</v>
      </c>
      <c r="R57" s="6">
        <v>26474.68333333337</v>
      </c>
      <c r="S57" s="13">
        <v>41.73677872130665</v>
      </c>
      <c r="T57" s="7">
        <v>42</v>
      </c>
      <c r="U57" s="14" t="s">
        <v>39</v>
      </c>
      <c r="V57" s="14" t="s">
        <v>35</v>
      </c>
      <c r="W57" s="6">
        <v>18612.8</v>
      </c>
      <c r="X57" s="1">
        <v>13.251460687383492</v>
      </c>
      <c r="Y57" s="6">
        <v>211188.75</v>
      </c>
      <c r="Z57" s="5">
        <v>3171093.094535832</v>
      </c>
      <c r="AA57" s="6">
        <v>7391606.25</v>
      </c>
      <c r="AB57" s="8">
        <v>14.4503946465219</v>
      </c>
      <c r="AC57" s="14" t="s">
        <v>40</v>
      </c>
      <c r="AD57" s="6">
        <v>239301.4</v>
      </c>
      <c r="AE57" s="9">
        <v>2881718.137935603</v>
      </c>
      <c r="AF57" s="10">
        <v>1170391.8983</v>
      </c>
      <c r="AG57" s="7">
        <v>2008.3</v>
      </c>
      <c r="AH57" s="15">
        <f t="shared" si="1"/>
        <v>11.346425578096794</v>
      </c>
    </row>
    <row r="58" spans="1:34" ht="12.75">
      <c r="A58" t="s">
        <v>62</v>
      </c>
      <c r="B58" t="s">
        <v>35</v>
      </c>
      <c r="C58" t="str">
        <f t="shared" si="0"/>
        <v>CommuterWEST</v>
      </c>
      <c r="E58" t="s">
        <v>36</v>
      </c>
      <c r="F58">
        <v>64</v>
      </c>
      <c r="G58" t="s">
        <v>37</v>
      </c>
      <c r="H58" t="s">
        <v>51</v>
      </c>
      <c r="I58" t="s">
        <v>79</v>
      </c>
      <c r="J58" s="1">
        <f>O58/W58</f>
        <v>51.38974307193797</v>
      </c>
      <c r="K58" s="2">
        <f>AF58/AE58</f>
        <v>0.31279338249677346</v>
      </c>
      <c r="L58" s="1">
        <f>Z58/W58</f>
        <v>282.5592923171164</v>
      </c>
      <c r="M58" s="12">
        <f>Z58/AA58</f>
        <v>0.4493771599110002</v>
      </c>
      <c r="N58" s="13">
        <f>O58/P58</f>
        <v>53.22732458642327</v>
      </c>
      <c r="O58" s="5">
        <v>186615</v>
      </c>
      <c r="P58" s="6">
        <v>3506</v>
      </c>
      <c r="Q58" s="12">
        <f>W58/R58</f>
        <v>0.6521187379158013</v>
      </c>
      <c r="R58" s="6">
        <v>5568.56666666667</v>
      </c>
      <c r="S58" s="13">
        <f>O58/R58</f>
        <v>33.51221439388949</v>
      </c>
      <c r="T58" s="7">
        <v>51.4500855675984</v>
      </c>
      <c r="U58" s="14" t="s">
        <v>64</v>
      </c>
      <c r="V58" s="14" t="s">
        <v>35</v>
      </c>
      <c r="W58" s="6">
        <v>3631.36666666667</v>
      </c>
      <c r="X58" s="1">
        <f>Z58/AD58</f>
        <v>13.99133332084252</v>
      </c>
      <c r="Y58" s="6">
        <v>44438.55</v>
      </c>
      <c r="Z58" s="5">
        <v>1026076.3954773</v>
      </c>
      <c r="AA58" s="6">
        <v>2283330.1</v>
      </c>
      <c r="AB58" s="8">
        <v>23.0897811804682</v>
      </c>
      <c r="AC58" s="14" t="s">
        <v>40</v>
      </c>
      <c r="AD58" s="6">
        <v>73336.57</v>
      </c>
      <c r="AE58" s="9">
        <v>700059.698360974</v>
      </c>
      <c r="AF58" s="10">
        <v>218974.041</v>
      </c>
      <c r="AG58" s="7">
        <v>2008.3</v>
      </c>
      <c r="AH58" s="15">
        <f t="shared" si="1"/>
        <v>12.237417501216244</v>
      </c>
    </row>
    <row r="59" spans="1:34" ht="12.75">
      <c r="A59" s="11" t="s">
        <v>34</v>
      </c>
      <c r="B59" t="s">
        <v>35</v>
      </c>
      <c r="C59" t="str">
        <f t="shared" si="0"/>
        <v>High RidershipWEST</v>
      </c>
      <c r="E59" t="s">
        <v>36</v>
      </c>
      <c r="F59">
        <v>65</v>
      </c>
      <c r="G59" t="s">
        <v>37</v>
      </c>
      <c r="H59" t="s">
        <v>37</v>
      </c>
      <c r="I59" t="s">
        <v>79</v>
      </c>
      <c r="J59" s="1">
        <v>59.260721905814044</v>
      </c>
      <c r="K59" s="2">
        <v>0.37796027429388707</v>
      </c>
      <c r="L59" s="1">
        <v>141.98882999984832</v>
      </c>
      <c r="M59" s="12">
        <v>0.2315902877034437</v>
      </c>
      <c r="N59" s="13">
        <v>38.037989115321984</v>
      </c>
      <c r="O59" s="5">
        <v>1063922.555555556</v>
      </c>
      <c r="P59" s="6">
        <v>27970</v>
      </c>
      <c r="Q59" s="12">
        <v>0.6801469659697633</v>
      </c>
      <c r="R59" s="6">
        <v>26396.13333333333</v>
      </c>
      <c r="S59" s="13">
        <v>40.30600020541731</v>
      </c>
      <c r="T59" s="7">
        <v>42</v>
      </c>
      <c r="U59" s="14" t="s">
        <v>39</v>
      </c>
      <c r="V59" s="14" t="s">
        <v>35</v>
      </c>
      <c r="W59" s="6">
        <v>17953.25</v>
      </c>
      <c r="X59" s="1">
        <v>10.050946533936742</v>
      </c>
      <c r="Y59" s="6">
        <v>217062.64</v>
      </c>
      <c r="Z59" s="5">
        <v>2549160.962194777</v>
      </c>
      <c r="AA59" s="6">
        <v>11007201.5</v>
      </c>
      <c r="AB59" s="8">
        <v>14.4503946465219</v>
      </c>
      <c r="AC59" s="14" t="s">
        <v>40</v>
      </c>
      <c r="AD59" s="6">
        <v>253623.97</v>
      </c>
      <c r="AE59" s="9">
        <v>2977346.317390715</v>
      </c>
      <c r="AF59" s="10">
        <v>1125318.630788889</v>
      </c>
      <c r="AG59" s="7">
        <v>2008.3</v>
      </c>
      <c r="AH59" s="15">
        <f t="shared" si="1"/>
        <v>12.090437107487503</v>
      </c>
    </row>
    <row r="60" spans="1:34" ht="12.75">
      <c r="A60" t="s">
        <v>34</v>
      </c>
      <c r="B60" t="s">
        <v>35</v>
      </c>
      <c r="C60" t="str">
        <f t="shared" si="0"/>
        <v>High RidershipWEST</v>
      </c>
      <c r="E60" t="s">
        <v>36</v>
      </c>
      <c r="F60">
        <v>66</v>
      </c>
      <c r="G60" t="s">
        <v>37</v>
      </c>
      <c r="H60" t="s">
        <v>51</v>
      </c>
      <c r="I60" t="s">
        <v>89</v>
      </c>
      <c r="J60" s="1">
        <v>42.6705570070286</v>
      </c>
      <c r="K60" s="2">
        <v>0.27802200492007695</v>
      </c>
      <c r="L60" s="1">
        <v>166.21368827043773</v>
      </c>
      <c r="M60" s="12">
        <v>0.3408693754788849</v>
      </c>
      <c r="N60" s="13">
        <v>32.82880545569104</v>
      </c>
      <c r="O60" s="5">
        <v>885754</v>
      </c>
      <c r="P60" s="6">
        <v>26981</v>
      </c>
      <c r="Q60" s="12">
        <v>0.6682670303791883</v>
      </c>
      <c r="R60" s="6">
        <v>31062.383333333368</v>
      </c>
      <c r="S60" s="13">
        <v>28.515326415712863</v>
      </c>
      <c r="T60" s="7">
        <v>42</v>
      </c>
      <c r="U60" s="14" t="s">
        <v>39</v>
      </c>
      <c r="V60" s="14" t="s">
        <v>35</v>
      </c>
      <c r="W60" s="6">
        <v>20757.96666666668</v>
      </c>
      <c r="X60" s="1">
        <v>13.052921324662172</v>
      </c>
      <c r="Y60" s="6">
        <v>240998.49</v>
      </c>
      <c r="Z60" s="5">
        <v>3450258.200661473</v>
      </c>
      <c r="AA60" s="6">
        <v>10121936.57999998</v>
      </c>
      <c r="AB60" s="8">
        <v>14.4503946465219</v>
      </c>
      <c r="AC60" s="14" t="s">
        <v>40</v>
      </c>
      <c r="AD60" s="6">
        <v>264328.43</v>
      </c>
      <c r="AE60" s="9">
        <v>3342120.831648245</v>
      </c>
      <c r="AF60" s="10">
        <v>929183.1343</v>
      </c>
      <c r="AG60" s="7">
        <v>2008.3</v>
      </c>
      <c r="AH60" s="15">
        <f t="shared" si="1"/>
        <v>11.609927594064278</v>
      </c>
    </row>
    <row r="61" spans="1:34" ht="12.75">
      <c r="A61" t="s">
        <v>34</v>
      </c>
      <c r="B61" t="s">
        <v>35</v>
      </c>
      <c r="C61" t="str">
        <f t="shared" si="0"/>
        <v>High RidershipWEST</v>
      </c>
      <c r="E61" t="s">
        <v>36</v>
      </c>
      <c r="F61">
        <v>67</v>
      </c>
      <c r="G61" t="s">
        <v>37</v>
      </c>
      <c r="H61" t="s">
        <v>37</v>
      </c>
      <c r="I61" t="s">
        <v>90</v>
      </c>
      <c r="J61" s="1">
        <v>75.69374063487079</v>
      </c>
      <c r="K61" s="2">
        <v>0.46541346825116</v>
      </c>
      <c r="L61" s="1">
        <v>173.3502196477549</v>
      </c>
      <c r="M61" s="12">
        <v>0.28133743932380656</v>
      </c>
      <c r="N61" s="13">
        <v>31.38443588846109</v>
      </c>
      <c r="O61" s="5">
        <v>537992</v>
      </c>
      <c r="P61" s="6">
        <v>17142</v>
      </c>
      <c r="Q61" s="12">
        <v>0.6424708179413163</v>
      </c>
      <c r="R61" s="6">
        <v>11062.73333333333</v>
      </c>
      <c r="S61" s="13">
        <v>48.631019458723294</v>
      </c>
      <c r="T61" s="7">
        <v>42</v>
      </c>
      <c r="U61" s="14" t="s">
        <v>39</v>
      </c>
      <c r="V61" s="14" t="s">
        <v>35</v>
      </c>
      <c r="W61" s="6">
        <v>7107.48333333333</v>
      </c>
      <c r="X61" s="1">
        <v>12.495373344638814</v>
      </c>
      <c r="Y61" s="6">
        <v>80890.63</v>
      </c>
      <c r="Z61" s="5">
        <v>1232083.79697609</v>
      </c>
      <c r="AA61" s="6">
        <v>4379380.86</v>
      </c>
      <c r="AB61" s="8">
        <v>14.4503946465219</v>
      </c>
      <c r="AC61" s="14" t="s">
        <v>40</v>
      </c>
      <c r="AD61" s="6">
        <v>98603.2</v>
      </c>
      <c r="AE61" s="9">
        <v>1233460.511912397</v>
      </c>
      <c r="AF61" s="10">
        <v>574069.1348</v>
      </c>
      <c r="AG61" s="7">
        <v>2008.3</v>
      </c>
      <c r="AH61" s="15">
        <f t="shared" si="1"/>
        <v>11.381050958027812</v>
      </c>
    </row>
    <row r="62" spans="1:34" ht="12.75">
      <c r="A62" s="11" t="s">
        <v>34</v>
      </c>
      <c r="B62" t="s">
        <v>35</v>
      </c>
      <c r="C62" t="str">
        <f t="shared" si="0"/>
        <v>High RidershipWEST</v>
      </c>
      <c r="E62" t="s">
        <v>36</v>
      </c>
      <c r="F62">
        <v>68</v>
      </c>
      <c r="G62" t="s">
        <v>37</v>
      </c>
      <c r="H62" t="s">
        <v>37</v>
      </c>
      <c r="I62" t="s">
        <v>59</v>
      </c>
      <c r="J62" s="1">
        <v>85.21455891425046</v>
      </c>
      <c r="K62" s="2">
        <v>0.5987894289254202</v>
      </c>
      <c r="L62" s="1">
        <v>181.16402203079224</v>
      </c>
      <c r="M62" s="12">
        <v>0.35340875701967867</v>
      </c>
      <c r="N62" s="13">
        <v>44.12624584717608</v>
      </c>
      <c r="O62" s="5">
        <v>690664</v>
      </c>
      <c r="P62" s="6">
        <v>15652</v>
      </c>
      <c r="Q62" s="12">
        <v>0.7271677839101981</v>
      </c>
      <c r="R62" s="6">
        <v>11145.98333333333</v>
      </c>
      <c r="S62" s="13">
        <v>61.965281962560525</v>
      </c>
      <c r="T62" s="7">
        <v>42</v>
      </c>
      <c r="U62" s="14" t="s">
        <v>39</v>
      </c>
      <c r="V62" s="14" t="s">
        <v>35</v>
      </c>
      <c r="W62" s="6">
        <v>8105</v>
      </c>
      <c r="X62" s="1">
        <v>13.591600069197419</v>
      </c>
      <c r="Y62" s="6">
        <v>98923.25000000009</v>
      </c>
      <c r="Z62" s="5">
        <v>1468334.398559571</v>
      </c>
      <c r="AA62" s="6">
        <v>4154776.5</v>
      </c>
      <c r="AB62" s="8">
        <v>14.4503946465219</v>
      </c>
      <c r="AC62" s="14" t="s">
        <v>40</v>
      </c>
      <c r="AD62" s="6">
        <v>108032.49</v>
      </c>
      <c r="AE62" s="9">
        <v>1230482.8841455202</v>
      </c>
      <c r="AF62" s="10">
        <v>736800.1435</v>
      </c>
      <c r="AG62" s="7">
        <v>2008.3</v>
      </c>
      <c r="AH62" s="15">
        <f t="shared" si="1"/>
        <v>12.205212831585452</v>
      </c>
    </row>
    <row r="63" spans="1:34" ht="12.75">
      <c r="A63" t="s">
        <v>34</v>
      </c>
      <c r="B63" t="s">
        <v>35</v>
      </c>
      <c r="C63" t="str">
        <f t="shared" si="0"/>
        <v>High RidershipWEST</v>
      </c>
      <c r="E63" t="s">
        <v>36</v>
      </c>
      <c r="F63">
        <v>70</v>
      </c>
      <c r="G63" t="s">
        <v>37</v>
      </c>
      <c r="H63" t="s">
        <v>37</v>
      </c>
      <c r="I63" t="s">
        <v>81</v>
      </c>
      <c r="J63" s="1">
        <v>47.51000242575708</v>
      </c>
      <c r="K63" s="2">
        <v>0.28521371534643025</v>
      </c>
      <c r="L63" s="1">
        <v>112.05819144744338</v>
      </c>
      <c r="M63" s="12">
        <v>0.3032444421717564</v>
      </c>
      <c r="N63" s="13">
        <v>30.058391811293312</v>
      </c>
      <c r="O63" s="5">
        <v>1043326.7797699908</v>
      </c>
      <c r="P63" s="6">
        <v>34710</v>
      </c>
      <c r="Q63" s="12">
        <v>0.6665144053842836</v>
      </c>
      <c r="R63" s="6">
        <v>32947.75</v>
      </c>
      <c r="S63" s="13">
        <v>31.666101016609353</v>
      </c>
      <c r="T63" s="7">
        <v>42</v>
      </c>
      <c r="U63" s="14" t="s">
        <v>39</v>
      </c>
      <c r="V63" s="14" t="s">
        <v>35</v>
      </c>
      <c r="W63" s="6">
        <v>21960.15</v>
      </c>
      <c r="X63" s="1">
        <v>12.415851513370015</v>
      </c>
      <c r="Y63" s="6">
        <v>193213.19</v>
      </c>
      <c r="Z63" s="5">
        <v>2460814.692914577</v>
      </c>
      <c r="AA63" s="6">
        <v>8114953.98000001</v>
      </c>
      <c r="AB63" s="8">
        <v>14.4503946465219</v>
      </c>
      <c r="AC63" s="14" t="s">
        <v>40</v>
      </c>
      <c r="AD63" s="6">
        <v>198199.43</v>
      </c>
      <c r="AE63" s="9">
        <v>3929952.760009018</v>
      </c>
      <c r="AF63" s="10">
        <v>1120876.42781813</v>
      </c>
      <c r="AG63" s="7">
        <v>2008.3</v>
      </c>
      <c r="AH63" s="15">
        <f t="shared" si="1"/>
        <v>8.79835474712149</v>
      </c>
    </row>
    <row r="64" spans="1:34" ht="12.75">
      <c r="A64" t="s">
        <v>34</v>
      </c>
      <c r="B64" t="s">
        <v>35</v>
      </c>
      <c r="C64" t="str">
        <f t="shared" si="0"/>
        <v>High RidershipWEST</v>
      </c>
      <c r="E64" t="s">
        <v>36</v>
      </c>
      <c r="F64">
        <v>71</v>
      </c>
      <c r="G64" t="s">
        <v>37</v>
      </c>
      <c r="H64" t="s">
        <v>51</v>
      </c>
      <c r="I64" t="s">
        <v>91</v>
      </c>
      <c r="J64" s="1">
        <v>57.648272480226325</v>
      </c>
      <c r="K64" s="2">
        <v>0.3549980050891709</v>
      </c>
      <c r="L64" s="1">
        <v>252.14791982407255</v>
      </c>
      <c r="M64" s="12">
        <v>0.33052189285459643</v>
      </c>
      <c r="N64" s="13">
        <v>46.595415138950756</v>
      </c>
      <c r="O64" s="5">
        <v>1359794</v>
      </c>
      <c r="P64" s="6">
        <v>29183</v>
      </c>
      <c r="Q64" s="12">
        <v>0.688295677099722</v>
      </c>
      <c r="R64" s="6">
        <v>34269.816666666666</v>
      </c>
      <c r="S64" s="13">
        <v>39.679056740406644</v>
      </c>
      <c r="T64" s="7">
        <v>42</v>
      </c>
      <c r="U64" s="14" t="s">
        <v>39</v>
      </c>
      <c r="V64" s="14" t="s">
        <v>35</v>
      </c>
      <c r="W64" s="6">
        <v>23587.76666666667</v>
      </c>
      <c r="X64" s="1">
        <v>17.63885115758352</v>
      </c>
      <c r="Y64" s="6">
        <v>310251.57</v>
      </c>
      <c r="Z64" s="5">
        <v>5947606.2982955985</v>
      </c>
      <c r="AA64" s="6">
        <v>17994591.06</v>
      </c>
      <c r="AB64" s="8">
        <v>14.4503946465219</v>
      </c>
      <c r="AC64" s="14" t="s">
        <v>40</v>
      </c>
      <c r="AD64" s="6">
        <v>337187.85</v>
      </c>
      <c r="AE64" s="9">
        <v>3966329.5711938404</v>
      </c>
      <c r="AF64" s="10">
        <v>1408039.0853</v>
      </c>
      <c r="AG64" s="7">
        <v>2008.3</v>
      </c>
      <c r="AH64" s="15">
        <f t="shared" si="1"/>
        <v>13.153071012799005</v>
      </c>
    </row>
    <row r="65" spans="1:34" ht="12.75">
      <c r="A65" t="s">
        <v>34</v>
      </c>
      <c r="B65" t="s">
        <v>35</v>
      </c>
      <c r="C65" t="str">
        <f t="shared" si="0"/>
        <v>High RidershipWEST</v>
      </c>
      <c r="E65" t="s">
        <v>36</v>
      </c>
      <c r="F65">
        <v>72</v>
      </c>
      <c r="I65" t="s">
        <v>79</v>
      </c>
      <c r="J65" s="1">
        <v>68.53646030948447</v>
      </c>
      <c r="K65" s="2">
        <v>0.42568512703967365</v>
      </c>
      <c r="L65" s="1">
        <v>307.8550100996727</v>
      </c>
      <c r="M65" s="12">
        <v>0.3937341369501818</v>
      </c>
      <c r="N65" s="13">
        <v>55.79787944565036</v>
      </c>
      <c r="O65" s="5">
        <v>1336694</v>
      </c>
      <c r="P65" s="6">
        <v>23956</v>
      </c>
      <c r="Q65" s="12">
        <v>0.6951183871312665</v>
      </c>
      <c r="R65" s="6">
        <v>28057.66666666663</v>
      </c>
      <c r="S65" s="13">
        <v>47.64095375001491</v>
      </c>
      <c r="T65" s="7">
        <v>42</v>
      </c>
      <c r="U65" s="14" t="s">
        <v>39</v>
      </c>
      <c r="V65" s="14" t="s">
        <v>35</v>
      </c>
      <c r="W65" s="6">
        <v>19503.4</v>
      </c>
      <c r="X65" s="1">
        <v>21.065750505996203</v>
      </c>
      <c r="Y65" s="6">
        <v>262921.13</v>
      </c>
      <c r="Z65" s="5">
        <v>6004219.403977959</v>
      </c>
      <c r="AA65" s="6">
        <v>15249425.54</v>
      </c>
      <c r="AB65" s="8">
        <v>14.4503946465219</v>
      </c>
      <c r="AC65" s="14" t="s">
        <v>40</v>
      </c>
      <c r="AD65" s="6">
        <v>285022.81</v>
      </c>
      <c r="AE65" s="9">
        <v>3272654.975023738</v>
      </c>
      <c r="AF65" s="10">
        <v>1393120.5488</v>
      </c>
      <c r="AG65" s="7">
        <v>2008.3</v>
      </c>
      <c r="AH65" s="15">
        <f t="shared" si="1"/>
        <v>13.480784376057507</v>
      </c>
    </row>
    <row r="66" spans="1:34" ht="12.75">
      <c r="A66" t="s">
        <v>34</v>
      </c>
      <c r="B66" t="s">
        <v>35</v>
      </c>
      <c r="C66" t="str">
        <f aca="true" t="shared" si="2" ref="C66:C129">CONCATENATE(A66,B66)</f>
        <v>High RidershipWEST</v>
      </c>
      <c r="E66" t="s">
        <v>36</v>
      </c>
      <c r="F66">
        <v>73</v>
      </c>
      <c r="I66" t="s">
        <v>92</v>
      </c>
      <c r="J66" s="1">
        <v>67.72560029219066</v>
      </c>
      <c r="K66" s="2">
        <v>0.40799000594005386</v>
      </c>
      <c r="L66" s="1">
        <v>297.36429514340335</v>
      </c>
      <c r="M66" s="12">
        <v>0.37571125158644886</v>
      </c>
      <c r="N66" s="13">
        <v>52.92886199706013</v>
      </c>
      <c r="O66" s="5">
        <v>1548328</v>
      </c>
      <c r="P66" s="6">
        <v>29253</v>
      </c>
      <c r="Q66" s="12">
        <v>0.682796619534345</v>
      </c>
      <c r="R66" s="6">
        <v>33482.566666666666</v>
      </c>
      <c r="S66" s="13">
        <v>46.24281093544203</v>
      </c>
      <c r="T66" s="7">
        <v>42</v>
      </c>
      <c r="U66" s="14" t="s">
        <v>39</v>
      </c>
      <c r="V66" s="14" t="s">
        <v>35</v>
      </c>
      <c r="W66" s="6">
        <v>22861.78333333334</v>
      </c>
      <c r="X66" s="1">
        <v>18.92131034828058</v>
      </c>
      <c r="Y66" s="6">
        <v>311972.8</v>
      </c>
      <c r="Z66" s="5">
        <v>6798278.086637875</v>
      </c>
      <c r="AA66" s="6">
        <v>18094422.4</v>
      </c>
      <c r="AB66" s="8">
        <v>14.4503946465219</v>
      </c>
      <c r="AC66" s="14" t="s">
        <v>40</v>
      </c>
      <c r="AD66" s="6">
        <v>359292.14</v>
      </c>
      <c r="AE66" s="9">
        <v>3959553.913282278</v>
      </c>
      <c r="AF66" s="10">
        <v>1615458.4246</v>
      </c>
      <c r="AG66" s="7">
        <v>2008.3</v>
      </c>
      <c r="AH66" s="15">
        <f aca="true" t="shared" si="3" ref="AH66:AH129">Y66/W66</f>
        <v>13.64603956967486</v>
      </c>
    </row>
    <row r="67" spans="1:34" ht="12.75">
      <c r="A67" t="s">
        <v>62</v>
      </c>
      <c r="B67" t="s">
        <v>35</v>
      </c>
      <c r="C67" t="str">
        <f t="shared" si="2"/>
        <v>CommuterWEST</v>
      </c>
      <c r="E67" t="s">
        <v>36</v>
      </c>
      <c r="F67">
        <v>74</v>
      </c>
      <c r="G67" t="s">
        <v>37</v>
      </c>
      <c r="H67" t="s">
        <v>51</v>
      </c>
      <c r="I67" t="s">
        <v>73</v>
      </c>
      <c r="J67" s="1">
        <f>O67/W67</f>
        <v>88.33795013850416</v>
      </c>
      <c r="K67" s="2">
        <f>AF67/AE67</f>
        <v>0.46711527841748585</v>
      </c>
      <c r="L67" s="1">
        <f>Z67/W67</f>
        <v>429.0664819944598</v>
      </c>
      <c r="M67" s="12">
        <f>Z67/AA67</f>
        <v>0.5496694382046395</v>
      </c>
      <c r="N67" s="13">
        <f>O67/P67</f>
        <v>62.529411764705884</v>
      </c>
      <c r="O67" s="5">
        <v>271065</v>
      </c>
      <c r="P67" s="6">
        <v>4335</v>
      </c>
      <c r="Q67" s="12">
        <f>W67/R67</f>
        <v>0.5898692810457516</v>
      </c>
      <c r="R67" s="6">
        <v>5202</v>
      </c>
      <c r="S67" s="13">
        <f>O67/R67</f>
        <v>52.1078431372549</v>
      </c>
      <c r="T67" s="7">
        <v>58</v>
      </c>
      <c r="U67" s="14" t="s">
        <v>64</v>
      </c>
      <c r="V67" s="14" t="s">
        <v>35</v>
      </c>
      <c r="W67" s="6">
        <v>3068.5</v>
      </c>
      <c r="X67" s="1">
        <f>Z67/AD67</f>
        <v>18.495790793480207</v>
      </c>
      <c r="Y67" s="6">
        <v>41297.25</v>
      </c>
      <c r="Z67" s="5">
        <v>1316590.5</v>
      </c>
      <c r="AA67" s="6">
        <v>2395240.5</v>
      </c>
      <c r="AB67" s="8">
        <v>31.8808274158691</v>
      </c>
      <c r="AC67" s="14" t="s">
        <v>40</v>
      </c>
      <c r="AD67" s="6">
        <v>71183.25</v>
      </c>
      <c r="AE67" s="9">
        <v>658578.002505525</v>
      </c>
      <c r="AF67" s="10">
        <v>307631.847</v>
      </c>
      <c r="AG67" s="7">
        <v>2008.3</v>
      </c>
      <c r="AH67" s="15">
        <f t="shared" si="3"/>
        <v>13.458448753462603</v>
      </c>
    </row>
    <row r="68" spans="1:34" ht="12.75">
      <c r="A68" t="s">
        <v>34</v>
      </c>
      <c r="B68" t="s">
        <v>35</v>
      </c>
      <c r="C68" t="str">
        <f t="shared" si="2"/>
        <v>High RidershipWEST</v>
      </c>
      <c r="E68" t="s">
        <v>36</v>
      </c>
      <c r="F68">
        <v>75</v>
      </c>
      <c r="I68" t="s">
        <v>89</v>
      </c>
      <c r="J68" s="1">
        <v>54.7277587112358</v>
      </c>
      <c r="K68" s="2">
        <v>0.3608395334936056</v>
      </c>
      <c r="L68" s="1">
        <v>189.15079022792668</v>
      </c>
      <c r="M68" s="12">
        <v>0.30654479046558847</v>
      </c>
      <c r="N68" s="13">
        <v>55.09922985781991</v>
      </c>
      <c r="O68" s="5">
        <v>1860150</v>
      </c>
      <c r="P68" s="6">
        <v>33760</v>
      </c>
      <c r="Q68" s="12">
        <v>0.713164320050022</v>
      </c>
      <c r="R68" s="6">
        <v>47659.63333333329</v>
      </c>
      <c r="S68" s="13">
        <v>39.029884829160146</v>
      </c>
      <c r="T68" s="7">
        <v>42</v>
      </c>
      <c r="U68" s="14" t="s">
        <v>39</v>
      </c>
      <c r="V68" s="14" t="s">
        <v>35</v>
      </c>
      <c r="W68" s="6">
        <v>33989.15</v>
      </c>
      <c r="X68" s="1">
        <v>12.416519634638217</v>
      </c>
      <c r="Y68" s="6">
        <v>453996.2</v>
      </c>
      <c r="Z68" s="5">
        <v>6429074.581675533</v>
      </c>
      <c r="AA68" s="6">
        <v>20972708.66</v>
      </c>
      <c r="AB68" s="8">
        <v>14.4503946465219</v>
      </c>
      <c r="AC68" s="14" t="s">
        <v>40</v>
      </c>
      <c r="AD68" s="6">
        <v>517783.95</v>
      </c>
      <c r="AE68" s="9">
        <v>5478210.965027284</v>
      </c>
      <c r="AF68" s="10">
        <v>1976755.089</v>
      </c>
      <c r="AG68" s="7">
        <v>2008.3</v>
      </c>
      <c r="AH68" s="15">
        <f t="shared" si="3"/>
        <v>13.357091895501947</v>
      </c>
    </row>
    <row r="69" spans="1:34" ht="12.75">
      <c r="A69" t="s">
        <v>62</v>
      </c>
      <c r="B69" t="s">
        <v>35</v>
      </c>
      <c r="C69" t="str">
        <f t="shared" si="2"/>
        <v>CommuterWEST</v>
      </c>
      <c r="E69" t="s">
        <v>36</v>
      </c>
      <c r="F69">
        <v>76</v>
      </c>
      <c r="G69" t="s">
        <v>37</v>
      </c>
      <c r="H69" t="s">
        <v>37</v>
      </c>
      <c r="I69" t="s">
        <v>91</v>
      </c>
      <c r="J69" s="1">
        <f aca="true" t="shared" si="4" ref="J69:J76">O69/W69</f>
        <v>57.39938080495356</v>
      </c>
      <c r="K69" s="2">
        <f aca="true" t="shared" si="5" ref="K69:K76">AF69/AE69</f>
        <v>0.291151923051097</v>
      </c>
      <c r="L69" s="1">
        <f aca="true" t="shared" si="6" ref="L69:L76">Z69/W69</f>
        <v>333.2445867674283</v>
      </c>
      <c r="M69" s="12">
        <f aca="true" t="shared" si="7" ref="M69:M76">Z69/AA69</f>
        <v>0.43461162638323797</v>
      </c>
      <c r="N69" s="13">
        <f aca="true" t="shared" si="8" ref="N69:N76">O69/P69</f>
        <v>51.5</v>
      </c>
      <c r="O69" s="5">
        <v>228969</v>
      </c>
      <c r="P69" s="6">
        <v>4446</v>
      </c>
      <c r="Q69" s="12">
        <f aca="true" t="shared" si="9" ref="Q69:Q76">W69/R69</f>
        <v>0.5754156769596206</v>
      </c>
      <c r="R69" s="6">
        <v>6932.46666666666</v>
      </c>
      <c r="S69" s="13">
        <f aca="true" t="shared" si="10" ref="S69:S76">O69/R69</f>
        <v>33.0285035629454</v>
      </c>
      <c r="T69" s="7">
        <v>61.1111111111111</v>
      </c>
      <c r="U69" s="14" t="s">
        <v>64</v>
      </c>
      <c r="V69" s="14" t="s">
        <v>35</v>
      </c>
      <c r="W69" s="6">
        <v>3989.05</v>
      </c>
      <c r="X69" s="1">
        <f aca="true" t="shared" si="11" ref="X69:X76">Z69/AD69</f>
        <v>13.74581788443789</v>
      </c>
      <c r="Y69" s="6">
        <v>50084.19</v>
      </c>
      <c r="Z69" s="5">
        <v>1329329.31884461</v>
      </c>
      <c r="AA69" s="6">
        <v>3058660.28</v>
      </c>
      <c r="AB69" s="8">
        <v>26.5418951338657</v>
      </c>
      <c r="AC69" s="14" t="s">
        <v>40</v>
      </c>
      <c r="AD69" s="6">
        <v>96707.91</v>
      </c>
      <c r="AE69" s="9">
        <v>916435.718177183</v>
      </c>
      <c r="AF69" s="10">
        <v>266822.0217</v>
      </c>
      <c r="AG69" s="7">
        <v>2008.3</v>
      </c>
      <c r="AH69" s="15">
        <f t="shared" si="3"/>
        <v>12.555417956656347</v>
      </c>
    </row>
    <row r="70" spans="1:34" ht="12.75">
      <c r="A70" t="s">
        <v>62</v>
      </c>
      <c r="B70" t="s">
        <v>35</v>
      </c>
      <c r="C70" t="str">
        <f t="shared" si="2"/>
        <v>CommuterWEST</v>
      </c>
      <c r="E70" t="s">
        <v>36</v>
      </c>
      <c r="F70">
        <v>77</v>
      </c>
      <c r="G70" t="s">
        <v>37</v>
      </c>
      <c r="H70" t="s">
        <v>51</v>
      </c>
      <c r="I70" t="s">
        <v>93</v>
      </c>
      <c r="J70" s="1">
        <f t="shared" si="4"/>
        <v>50.95975232198142</v>
      </c>
      <c r="K70" s="2">
        <f t="shared" si="5"/>
        <v>0.2769620601056525</v>
      </c>
      <c r="L70" s="1">
        <f t="shared" si="6"/>
        <v>407.7647060713152</v>
      </c>
      <c r="M70" s="12">
        <f t="shared" si="7"/>
        <v>0.48129600742632567</v>
      </c>
      <c r="N70" s="13">
        <f t="shared" si="8"/>
        <v>43.31578947368421</v>
      </c>
      <c r="O70" s="5">
        <v>203281</v>
      </c>
      <c r="P70" s="6">
        <v>4693</v>
      </c>
      <c r="Q70" s="12">
        <f t="shared" si="9"/>
        <v>0.6033623910336235</v>
      </c>
      <c r="R70" s="6">
        <v>6611.36666666667</v>
      </c>
      <c r="S70" s="13">
        <f t="shared" si="10"/>
        <v>30.74719800747196</v>
      </c>
      <c r="T70" s="7">
        <v>55.8947368421053</v>
      </c>
      <c r="U70" s="14" t="s">
        <v>64</v>
      </c>
      <c r="V70" s="14" t="s">
        <v>35</v>
      </c>
      <c r="W70" s="6">
        <v>3989.05</v>
      </c>
      <c r="X70" s="1">
        <f t="shared" si="11"/>
        <v>15.964606068004219</v>
      </c>
      <c r="Y70" s="6">
        <v>60539.7</v>
      </c>
      <c r="Z70" s="5">
        <v>1626593.80075378</v>
      </c>
      <c r="AA70" s="6">
        <v>3379612.08</v>
      </c>
      <c r="AB70" s="8">
        <v>26.8682170667147</v>
      </c>
      <c r="AC70" s="14" t="s">
        <v>94</v>
      </c>
      <c r="AD70" s="6">
        <v>101887.5</v>
      </c>
      <c r="AE70" s="9">
        <v>889376.272393176</v>
      </c>
      <c r="AF70" s="10">
        <v>246323.4846111</v>
      </c>
      <c r="AG70" s="7">
        <v>2008.3</v>
      </c>
      <c r="AH70" s="15">
        <f t="shared" si="3"/>
        <v>15.176470588235293</v>
      </c>
    </row>
    <row r="71" spans="1:34" ht="12.75">
      <c r="A71" t="s">
        <v>62</v>
      </c>
      <c r="B71" t="s">
        <v>35</v>
      </c>
      <c r="C71" t="str">
        <f t="shared" si="2"/>
        <v>CommuterWEST</v>
      </c>
      <c r="E71" t="s">
        <v>36</v>
      </c>
      <c r="F71">
        <v>79</v>
      </c>
      <c r="G71" t="s">
        <v>37</v>
      </c>
      <c r="H71" t="s">
        <v>51</v>
      </c>
      <c r="I71" t="s">
        <v>79</v>
      </c>
      <c r="J71" s="1">
        <f t="shared" si="4"/>
        <v>37.28971962616829</v>
      </c>
      <c r="K71" s="2">
        <f t="shared" si="5"/>
        <v>0.2134628436434454</v>
      </c>
      <c r="L71" s="1">
        <f t="shared" si="6"/>
        <v>193.8224292648178</v>
      </c>
      <c r="M71" s="12">
        <f t="shared" si="7"/>
        <v>0.3529057408882536</v>
      </c>
      <c r="N71" s="13">
        <f t="shared" si="8"/>
        <v>33.25</v>
      </c>
      <c r="O71" s="5">
        <v>65702</v>
      </c>
      <c r="P71" s="6">
        <v>1976</v>
      </c>
      <c r="Q71" s="12">
        <f t="shared" si="9"/>
        <v>0.5952712100139077</v>
      </c>
      <c r="R71" s="6">
        <v>2959.88333333333</v>
      </c>
      <c r="S71" s="13">
        <f t="shared" si="10"/>
        <v>22.197496522948565</v>
      </c>
      <c r="T71" s="7">
        <v>42</v>
      </c>
      <c r="U71" s="14" t="s">
        <v>64</v>
      </c>
      <c r="V71" s="14" t="s">
        <v>35</v>
      </c>
      <c r="W71" s="6">
        <v>1761.93333333333</v>
      </c>
      <c r="X71" s="1">
        <f t="shared" si="11"/>
        <v>7.904184744010773</v>
      </c>
      <c r="Y71" s="6">
        <v>23040.16</v>
      </c>
      <c r="Z71" s="5">
        <v>341502.198869324</v>
      </c>
      <c r="AA71" s="6">
        <v>967686.72</v>
      </c>
      <c r="AB71" s="8">
        <v>14.8220411173066</v>
      </c>
      <c r="AC71" s="14" t="s">
        <v>40</v>
      </c>
      <c r="AD71" s="6">
        <v>43205.24</v>
      </c>
      <c r="AE71" s="9">
        <v>361162.277631671</v>
      </c>
      <c r="AF71" s="10">
        <v>77094.7268</v>
      </c>
      <c r="AG71" s="7">
        <v>2008.3</v>
      </c>
      <c r="AH71" s="15">
        <f t="shared" si="3"/>
        <v>13.076635514018717</v>
      </c>
    </row>
    <row r="72" spans="1:34" ht="12.75">
      <c r="A72" t="s">
        <v>66</v>
      </c>
      <c r="B72" t="s">
        <v>35</v>
      </c>
      <c r="C72" t="str">
        <f t="shared" si="2"/>
        <v>LocalWEST</v>
      </c>
      <c r="E72" t="s">
        <v>36</v>
      </c>
      <c r="F72">
        <v>81</v>
      </c>
      <c r="G72" t="s">
        <v>37</v>
      </c>
      <c r="H72" t="s">
        <v>37</v>
      </c>
      <c r="I72" t="s">
        <v>82</v>
      </c>
      <c r="J72" s="1">
        <f t="shared" si="4"/>
        <v>32.375</v>
      </c>
      <c r="K72" s="2">
        <f t="shared" si="5"/>
        <v>0.16361243836088743</v>
      </c>
      <c r="L72" s="1">
        <f t="shared" si="6"/>
        <v>175.18647142958903</v>
      </c>
      <c r="M72" s="12">
        <f t="shared" si="7"/>
        <v>0.2018626480175221</v>
      </c>
      <c r="N72" s="13">
        <f t="shared" si="8"/>
        <v>12.95</v>
      </c>
      <c r="O72" s="5">
        <v>18907</v>
      </c>
      <c r="P72" s="6">
        <v>1460</v>
      </c>
      <c r="Q72" s="12">
        <f t="shared" si="9"/>
        <v>0.6749234354835606</v>
      </c>
      <c r="R72" s="6">
        <v>865.283333333333</v>
      </c>
      <c r="S72" s="13">
        <f t="shared" si="10"/>
        <v>21.850646223780274</v>
      </c>
      <c r="T72" s="7">
        <v>43.7479452054795</v>
      </c>
      <c r="U72" t="s">
        <v>95</v>
      </c>
      <c r="V72" s="14" t="s">
        <v>35</v>
      </c>
      <c r="W72" s="6">
        <v>584</v>
      </c>
      <c r="X72" s="1">
        <f t="shared" si="11"/>
        <v>6.4318117092093265</v>
      </c>
      <c r="Y72" s="6">
        <v>11585.1</v>
      </c>
      <c r="Z72" s="5">
        <v>102308.89931488</v>
      </c>
      <c r="AA72" s="6">
        <v>506824.32</v>
      </c>
      <c r="AB72" s="8">
        <v>8.83107606450357</v>
      </c>
      <c r="AC72" s="14" t="s">
        <v>40</v>
      </c>
      <c r="AD72" s="6">
        <v>15906.7</v>
      </c>
      <c r="AE72" s="9">
        <v>114484.968793655</v>
      </c>
      <c r="AF72" s="10">
        <v>18731.1649</v>
      </c>
      <c r="AG72" s="7">
        <v>2008.3</v>
      </c>
      <c r="AH72" s="15">
        <f t="shared" si="3"/>
        <v>19.837500000000002</v>
      </c>
    </row>
    <row r="73" spans="1:34" ht="12.75">
      <c r="A73" t="s">
        <v>66</v>
      </c>
      <c r="B73" t="s">
        <v>35</v>
      </c>
      <c r="C73" t="str">
        <f t="shared" si="2"/>
        <v>LocalWEST</v>
      </c>
      <c r="E73" t="s">
        <v>36</v>
      </c>
      <c r="F73">
        <v>82</v>
      </c>
      <c r="G73" t="s">
        <v>37</v>
      </c>
      <c r="H73" t="s">
        <v>37</v>
      </c>
      <c r="I73" t="s">
        <v>70</v>
      </c>
      <c r="J73" s="1">
        <f t="shared" si="4"/>
        <v>20.4728723977996</v>
      </c>
      <c r="K73" s="2">
        <f t="shared" si="5"/>
        <v>0.11049632556564774</v>
      </c>
      <c r="L73" s="1">
        <f t="shared" si="6"/>
        <v>116.74313451711215</v>
      </c>
      <c r="M73" s="12">
        <f t="shared" si="7"/>
        <v>0.18874555519494485</v>
      </c>
      <c r="N73" s="13">
        <f t="shared" si="8"/>
        <v>10.833561643835617</v>
      </c>
      <c r="O73" s="5">
        <v>15817</v>
      </c>
      <c r="P73" s="6">
        <v>1460</v>
      </c>
      <c r="Q73" s="12">
        <f t="shared" si="9"/>
        <v>0.6649119283952051</v>
      </c>
      <c r="R73" s="6">
        <v>1161.93333333333</v>
      </c>
      <c r="S73" s="13">
        <f t="shared" si="10"/>
        <v>13.612657065809897</v>
      </c>
      <c r="T73" s="7">
        <v>39.8904109589041</v>
      </c>
      <c r="U73" t="s">
        <v>95</v>
      </c>
      <c r="V73" s="14" t="s">
        <v>35</v>
      </c>
      <c r="W73" s="6">
        <v>772.583333333333</v>
      </c>
      <c r="X73" s="1">
        <f t="shared" si="11"/>
        <v>5.313096623655048</v>
      </c>
      <c r="Y73" s="6">
        <v>11979.3</v>
      </c>
      <c r="Z73" s="5">
        <v>90193.8000090122</v>
      </c>
      <c r="AA73" s="6">
        <v>477859.2</v>
      </c>
      <c r="AB73" s="8">
        <v>7.52913776339287</v>
      </c>
      <c r="AC73" s="14" t="s">
        <v>40</v>
      </c>
      <c r="AD73" s="6">
        <v>16975.75</v>
      </c>
      <c r="AE73" s="9">
        <v>141813.782673617</v>
      </c>
      <c r="AF73" s="10">
        <v>15669.9019</v>
      </c>
      <c r="AG73" s="7">
        <v>2008.3</v>
      </c>
      <c r="AH73" s="15">
        <f t="shared" si="3"/>
        <v>15.505511811023627</v>
      </c>
    </row>
    <row r="74" spans="1:34" s="16" customFormat="1" ht="12.75">
      <c r="A74" t="s">
        <v>66</v>
      </c>
      <c r="B74" t="s">
        <v>35</v>
      </c>
      <c r="C74" t="str">
        <f t="shared" si="2"/>
        <v>LocalWEST</v>
      </c>
      <c r="D74"/>
      <c r="E74" t="s">
        <v>36</v>
      </c>
      <c r="F74">
        <v>83</v>
      </c>
      <c r="G74" t="s">
        <v>37</v>
      </c>
      <c r="H74" t="s">
        <v>37</v>
      </c>
      <c r="I74" t="s">
        <v>81</v>
      </c>
      <c r="J74" s="1">
        <f t="shared" si="4"/>
        <v>27.663273960983886</v>
      </c>
      <c r="K74" s="2">
        <f t="shared" si="5"/>
        <v>0.14260658725223135</v>
      </c>
      <c r="L74" s="1">
        <f t="shared" si="6"/>
        <v>159.13245471008483</v>
      </c>
      <c r="M74" s="12">
        <f t="shared" si="7"/>
        <v>0.20570892084314304</v>
      </c>
      <c r="N74" s="13">
        <f t="shared" si="8"/>
        <v>13.403424657534247</v>
      </c>
      <c r="O74" s="5">
        <v>19569</v>
      </c>
      <c r="P74" s="6">
        <v>1460</v>
      </c>
      <c r="Q74" s="12">
        <f t="shared" si="9"/>
        <v>0.633719541328235</v>
      </c>
      <c r="R74" s="6">
        <v>1116.26666666667</v>
      </c>
      <c r="S74" s="13">
        <f t="shared" si="10"/>
        <v>17.530757286192017</v>
      </c>
      <c r="T74" s="7">
        <v>49.1561643835617</v>
      </c>
      <c r="U74" t="s">
        <v>95</v>
      </c>
      <c r="V74" s="14" t="s">
        <v>35</v>
      </c>
      <c r="W74" s="6">
        <v>707.4</v>
      </c>
      <c r="X74" s="1">
        <f t="shared" si="11"/>
        <v>7.659979889759321</v>
      </c>
      <c r="Y74" s="6">
        <v>11132.5</v>
      </c>
      <c r="Z74" s="5">
        <v>112570.298461914</v>
      </c>
      <c r="AA74" s="6">
        <v>547231</v>
      </c>
      <c r="AB74" s="8">
        <v>10.1118615281306</v>
      </c>
      <c r="AC74" s="14" t="s">
        <v>40</v>
      </c>
      <c r="AD74" s="6">
        <v>14695.9</v>
      </c>
      <c r="AE74" s="9">
        <v>135947.49494783</v>
      </c>
      <c r="AF74" s="10">
        <v>19387.0083</v>
      </c>
      <c r="AG74" s="7">
        <v>2008.3</v>
      </c>
      <c r="AH74" s="15">
        <f t="shared" si="3"/>
        <v>15.737206672321177</v>
      </c>
    </row>
    <row r="75" spans="1:34" s="16" customFormat="1" ht="12.75">
      <c r="A75" t="s">
        <v>66</v>
      </c>
      <c r="B75" t="s">
        <v>35</v>
      </c>
      <c r="C75" t="str">
        <f t="shared" si="2"/>
        <v>LocalWEST</v>
      </c>
      <c r="D75"/>
      <c r="E75" t="s">
        <v>36</v>
      </c>
      <c r="F75">
        <v>84</v>
      </c>
      <c r="G75" t="s">
        <v>37</v>
      </c>
      <c r="H75" t="s">
        <v>37</v>
      </c>
      <c r="I75" t="s">
        <v>54</v>
      </c>
      <c r="J75" s="1">
        <f t="shared" si="4"/>
        <v>11.893984514592018</v>
      </c>
      <c r="K75" s="2">
        <f t="shared" si="5"/>
        <v>0.06919714568786133</v>
      </c>
      <c r="L75" s="1">
        <f t="shared" si="6"/>
        <v>46.60524632429494</v>
      </c>
      <c r="M75" s="12">
        <f t="shared" si="7"/>
        <v>0.09813796540597806</v>
      </c>
      <c r="N75" s="13">
        <f t="shared" si="8"/>
        <v>6.839041095890411</v>
      </c>
      <c r="O75" s="5">
        <v>9985</v>
      </c>
      <c r="P75" s="6">
        <v>1460</v>
      </c>
      <c r="Q75" s="12">
        <f t="shared" si="9"/>
        <v>0.6724607497596924</v>
      </c>
      <c r="R75" s="6">
        <v>1248.4</v>
      </c>
      <c r="S75" s="13">
        <f t="shared" si="10"/>
        <v>7.9982377443127195</v>
      </c>
      <c r="T75" s="7">
        <v>41.2328767123288</v>
      </c>
      <c r="U75" t="s">
        <v>95</v>
      </c>
      <c r="V75" s="14" t="s">
        <v>35</v>
      </c>
      <c r="W75" s="6">
        <v>839.5</v>
      </c>
      <c r="X75" s="1">
        <f t="shared" si="11"/>
        <v>2.87825328482277</v>
      </c>
      <c r="Y75" s="6">
        <v>9668.85</v>
      </c>
      <c r="Z75" s="5">
        <v>39125.1042892456</v>
      </c>
      <c r="AA75" s="6">
        <v>398674.5</v>
      </c>
      <c r="AB75" s="8">
        <v>4.04651062838348</v>
      </c>
      <c r="AC75" s="14" t="s">
        <v>40</v>
      </c>
      <c r="AD75" s="6">
        <v>13593.35</v>
      </c>
      <c r="AE75" s="9">
        <v>142955.88931691</v>
      </c>
      <c r="AF75" s="10">
        <v>9892.1395</v>
      </c>
      <c r="AG75" s="7">
        <v>2008.3</v>
      </c>
      <c r="AH75" s="15">
        <f t="shared" si="3"/>
        <v>11.517391304347827</v>
      </c>
    </row>
    <row r="76" spans="1:34" ht="12.75">
      <c r="A76" t="s">
        <v>66</v>
      </c>
      <c r="B76" t="s">
        <v>35</v>
      </c>
      <c r="C76" t="str">
        <f t="shared" si="2"/>
        <v>LocalWEST</v>
      </c>
      <c r="E76" t="s">
        <v>36</v>
      </c>
      <c r="F76">
        <v>85</v>
      </c>
      <c r="G76" t="s">
        <v>37</v>
      </c>
      <c r="H76" t="s">
        <v>37</v>
      </c>
      <c r="I76" t="s">
        <v>85</v>
      </c>
      <c r="J76" s="1">
        <f t="shared" si="4"/>
        <v>24.82321216697229</v>
      </c>
      <c r="K76" s="2">
        <f t="shared" si="5"/>
        <v>0.1381082554185065</v>
      </c>
      <c r="L76" s="1">
        <f t="shared" si="6"/>
        <v>256.52277673040936</v>
      </c>
      <c r="M76" s="12">
        <f t="shared" si="7"/>
        <v>0.2875509754353407</v>
      </c>
      <c r="N76" s="13">
        <f t="shared" si="8"/>
        <v>13.135616438356164</v>
      </c>
      <c r="O76" s="5">
        <v>19178</v>
      </c>
      <c r="P76" s="6">
        <v>1460</v>
      </c>
      <c r="Q76" s="12">
        <f t="shared" si="9"/>
        <v>0.7018380571705424</v>
      </c>
      <c r="R76" s="6">
        <v>1100.8</v>
      </c>
      <c r="S76" s="13">
        <f t="shared" si="10"/>
        <v>17.421875</v>
      </c>
      <c r="T76" s="7">
        <v>43.7479452054795</v>
      </c>
      <c r="U76" t="s">
        <v>95</v>
      </c>
      <c r="V76" s="14" t="s">
        <v>35</v>
      </c>
      <c r="W76" s="6">
        <v>772.583333333333</v>
      </c>
      <c r="X76" s="1">
        <f t="shared" si="11"/>
        <v>11.75521131729883</v>
      </c>
      <c r="Y76" s="6">
        <v>15764.35</v>
      </c>
      <c r="Z76" s="5">
        <v>198185.221922302</v>
      </c>
      <c r="AA76" s="6">
        <v>689217.7</v>
      </c>
      <c r="AB76" s="8">
        <v>12.5717344465393</v>
      </c>
      <c r="AC76" s="14" t="s">
        <v>40</v>
      </c>
      <c r="AD76" s="6">
        <v>16859.35</v>
      </c>
      <c r="AE76" s="9">
        <v>137570.665435066</v>
      </c>
      <c r="AF76" s="10">
        <v>18999.6446</v>
      </c>
      <c r="AG76" s="7">
        <v>2008.3</v>
      </c>
      <c r="AH76" s="15">
        <f t="shared" si="3"/>
        <v>20.40472440944883</v>
      </c>
    </row>
    <row r="77" spans="1:34" ht="12.75">
      <c r="A77" t="s">
        <v>66</v>
      </c>
      <c r="B77" t="s">
        <v>35</v>
      </c>
      <c r="C77" t="str">
        <f t="shared" si="2"/>
        <v>LocalWEST</v>
      </c>
      <c r="E77" t="s">
        <v>36</v>
      </c>
      <c r="F77">
        <v>99</v>
      </c>
      <c r="G77" t="s">
        <v>37</v>
      </c>
      <c r="H77" t="s">
        <v>37</v>
      </c>
      <c r="I77" t="s">
        <v>96</v>
      </c>
      <c r="J77" s="1">
        <v>44.059911304493376</v>
      </c>
      <c r="K77" s="2">
        <v>0</v>
      </c>
      <c r="L77" s="1">
        <v>53.49919413141761</v>
      </c>
      <c r="M77" s="12">
        <v>0.1634302048407683</v>
      </c>
      <c r="N77" s="13">
        <v>12.127529365314382</v>
      </c>
      <c r="O77" s="5">
        <v>245728</v>
      </c>
      <c r="P77" s="6">
        <v>20262</v>
      </c>
      <c r="Q77" s="12">
        <v>0.5155189652277191</v>
      </c>
      <c r="R77" s="6">
        <v>10818.48333333334</v>
      </c>
      <c r="S77" s="13">
        <v>22.71371988371751</v>
      </c>
      <c r="T77" s="7">
        <v>42</v>
      </c>
      <c r="U77" s="14" t="s">
        <v>39</v>
      </c>
      <c r="V77" s="14" t="s">
        <v>35</v>
      </c>
      <c r="W77" s="6">
        <v>5577.13333333333</v>
      </c>
      <c r="X77" s="1">
        <v>6.007292755156607</v>
      </c>
      <c r="Y77" s="6">
        <v>43468.7</v>
      </c>
      <c r="Z77" s="5">
        <v>298372.1388968</v>
      </c>
      <c r="AA77" s="6">
        <v>1825685.4</v>
      </c>
      <c r="AB77" s="8">
        <v>14.4503946465219</v>
      </c>
      <c r="AC77" s="14" t="s">
        <v>40</v>
      </c>
      <c r="AD77" s="6">
        <v>49668.32</v>
      </c>
      <c r="AE77" s="9">
        <v>1063543.621354637</v>
      </c>
      <c r="AF77" s="10">
        <v>0</v>
      </c>
      <c r="AG77" s="7">
        <v>2008.3</v>
      </c>
      <c r="AH77" s="15">
        <f t="shared" si="3"/>
        <v>7.794093739914178</v>
      </c>
    </row>
    <row r="78" spans="1:34" ht="12.75">
      <c r="A78" t="s">
        <v>34</v>
      </c>
      <c r="B78" t="s">
        <v>97</v>
      </c>
      <c r="C78" t="str">
        <f t="shared" si="2"/>
        <v>High RidershipSOUTH</v>
      </c>
      <c r="E78" t="s">
        <v>36</v>
      </c>
      <c r="F78">
        <v>101</v>
      </c>
      <c r="I78" t="s">
        <v>98</v>
      </c>
      <c r="J78" s="1">
        <v>57.486575056097536</v>
      </c>
      <c r="K78" s="2">
        <v>0.31139856513054465</v>
      </c>
      <c r="L78" s="1">
        <v>579.2038506792696</v>
      </c>
      <c r="M78" s="12">
        <v>0.5123304666729361</v>
      </c>
      <c r="N78" s="13">
        <v>44.731197133843864</v>
      </c>
      <c r="O78" s="5">
        <v>1467093.8035958111</v>
      </c>
      <c r="P78" s="6">
        <v>32798</v>
      </c>
      <c r="Q78" s="12">
        <v>0.6015399543513527</v>
      </c>
      <c r="R78" s="6">
        <v>42425.5</v>
      </c>
      <c r="S78" s="13">
        <v>34.58047173506052</v>
      </c>
      <c r="T78" s="7">
        <v>42</v>
      </c>
      <c r="U78" s="14" t="s">
        <v>39</v>
      </c>
      <c r="V78" s="14" t="s">
        <v>35</v>
      </c>
      <c r="W78" s="6">
        <v>25520.63333333333</v>
      </c>
      <c r="X78" s="1">
        <v>23.06298952531348</v>
      </c>
      <c r="Y78" s="6">
        <v>509464.87</v>
      </c>
      <c r="Z78" s="5">
        <v>14781649.09844039</v>
      </c>
      <c r="AA78" s="6">
        <v>28851786.220000003</v>
      </c>
      <c r="AB78" s="8">
        <v>14.4503946465219</v>
      </c>
      <c r="AC78" s="14" t="s">
        <v>40</v>
      </c>
      <c r="AD78" s="6">
        <v>640925.11</v>
      </c>
      <c r="AE78" s="9">
        <v>5541711.993921453</v>
      </c>
      <c r="AF78" s="10">
        <v>1725681.16327387</v>
      </c>
      <c r="AG78" s="7">
        <v>2008.3</v>
      </c>
      <c r="AH78" s="15">
        <f t="shared" si="3"/>
        <v>19.962861553853813</v>
      </c>
    </row>
    <row r="79" spans="1:34" ht="12.75">
      <c r="A79" t="s">
        <v>66</v>
      </c>
      <c r="B79" t="s">
        <v>97</v>
      </c>
      <c r="C79" t="str">
        <f t="shared" si="2"/>
        <v>LocalSOUTH</v>
      </c>
      <c r="E79" t="s">
        <v>36</v>
      </c>
      <c r="F79">
        <v>105</v>
      </c>
      <c r="G79" t="s">
        <v>37</v>
      </c>
      <c r="H79" t="s">
        <v>37</v>
      </c>
      <c r="I79" t="s">
        <v>99</v>
      </c>
      <c r="J79" s="1">
        <v>66.65259589561461</v>
      </c>
      <c r="K79" s="2">
        <v>0.37268730309584946</v>
      </c>
      <c r="L79" s="1">
        <v>169.72514349721303</v>
      </c>
      <c r="M79" s="12">
        <v>0.28558012875909894</v>
      </c>
      <c r="N79" s="13">
        <v>20.61025662996444</v>
      </c>
      <c r="O79" s="5">
        <v>481064</v>
      </c>
      <c r="P79" s="6">
        <v>23341</v>
      </c>
      <c r="Q79" s="12">
        <v>0.5838254168554108</v>
      </c>
      <c r="R79" s="6">
        <v>12362.4</v>
      </c>
      <c r="S79" s="13">
        <v>38.913479583252446</v>
      </c>
      <c r="T79" s="7">
        <v>42</v>
      </c>
      <c r="U79" s="14" t="s">
        <v>39</v>
      </c>
      <c r="V79" s="14" t="s">
        <v>35</v>
      </c>
      <c r="W79" s="6">
        <v>7217.48333333333</v>
      </c>
      <c r="X79" s="1">
        <v>10.006254535541139</v>
      </c>
      <c r="Y79" s="6">
        <v>109129.67</v>
      </c>
      <c r="Z79" s="5">
        <v>1224988.394438743</v>
      </c>
      <c r="AA79" s="6">
        <v>4289473.5</v>
      </c>
      <c r="AB79" s="8">
        <v>14.4503946465219</v>
      </c>
      <c r="AC79" s="14" t="s">
        <v>40</v>
      </c>
      <c r="AD79" s="6">
        <v>122422.27</v>
      </c>
      <c r="AE79" s="9">
        <v>1366423.377103966</v>
      </c>
      <c r="AF79" s="10">
        <v>509248.6433</v>
      </c>
      <c r="AG79" s="7">
        <v>2008.3</v>
      </c>
      <c r="AH79" s="15">
        <f t="shared" si="3"/>
        <v>15.120183166339151</v>
      </c>
    </row>
    <row r="80" spans="1:34" ht="12.75">
      <c r="A80" s="11" t="s">
        <v>34</v>
      </c>
      <c r="B80" t="s">
        <v>97</v>
      </c>
      <c r="C80" t="str">
        <f t="shared" si="2"/>
        <v>High RidershipSOUTH</v>
      </c>
      <c r="E80" t="s">
        <v>36</v>
      </c>
      <c r="F80">
        <v>106</v>
      </c>
      <c r="G80" t="s">
        <v>37</v>
      </c>
      <c r="H80" t="s">
        <v>37</v>
      </c>
      <c r="I80" t="s">
        <v>100</v>
      </c>
      <c r="J80" s="1">
        <v>58.846578564536415</v>
      </c>
      <c r="K80" s="2">
        <v>0.34363475225259993</v>
      </c>
      <c r="L80" s="1">
        <v>358.83880043978246</v>
      </c>
      <c r="M80" s="12">
        <v>0.40544054948965197</v>
      </c>
      <c r="N80" s="13">
        <v>50.13083675084538</v>
      </c>
      <c r="O80" s="5">
        <v>1393537</v>
      </c>
      <c r="P80" s="6">
        <v>27798</v>
      </c>
      <c r="Q80" s="12">
        <v>0.6575471981895871</v>
      </c>
      <c r="R80" s="6">
        <v>36013.9166666667</v>
      </c>
      <c r="S80" s="13">
        <v>38.694402858154334</v>
      </c>
      <c r="T80" s="7">
        <v>42</v>
      </c>
      <c r="U80" s="14" t="s">
        <v>39</v>
      </c>
      <c r="V80" s="14" t="s">
        <v>35</v>
      </c>
      <c r="W80" s="6">
        <v>23680.85</v>
      </c>
      <c r="X80" s="1">
        <v>19.38904575912909</v>
      </c>
      <c r="Y80" s="6">
        <v>380018.55</v>
      </c>
      <c r="Z80" s="5">
        <v>8497607.80739441</v>
      </c>
      <c r="AA80" s="6">
        <v>20958949.02000002</v>
      </c>
      <c r="AB80" s="8">
        <v>14.4503946465219</v>
      </c>
      <c r="AC80" s="14" t="s">
        <v>40</v>
      </c>
      <c r="AD80" s="6">
        <v>438268.49</v>
      </c>
      <c r="AE80" s="9">
        <v>4368763.14410555</v>
      </c>
      <c r="AF80" s="10">
        <v>1501258.840675</v>
      </c>
      <c r="AG80" s="7">
        <v>2008.3</v>
      </c>
      <c r="AH80" s="15">
        <f t="shared" si="3"/>
        <v>16.047504629267955</v>
      </c>
    </row>
    <row r="81" spans="1:34" ht="12.75">
      <c r="A81" t="s">
        <v>66</v>
      </c>
      <c r="B81" t="s">
        <v>97</v>
      </c>
      <c r="C81" t="str">
        <f t="shared" si="2"/>
        <v>LocalSOUTH</v>
      </c>
      <c r="E81" t="s">
        <v>36</v>
      </c>
      <c r="F81">
        <v>107</v>
      </c>
      <c r="G81" t="s">
        <v>37</v>
      </c>
      <c r="H81" t="s">
        <v>37</v>
      </c>
      <c r="I81" t="s">
        <v>100</v>
      </c>
      <c r="J81" s="1">
        <v>40.41147665856578</v>
      </c>
      <c r="K81" s="2">
        <v>0.24098700753895239</v>
      </c>
      <c r="L81" s="1">
        <v>131.01026068190995</v>
      </c>
      <c r="M81" s="12">
        <v>0.26032364442963357</v>
      </c>
      <c r="N81" s="13">
        <v>13.056722295143446</v>
      </c>
      <c r="O81" s="5">
        <v>278526</v>
      </c>
      <c r="P81" s="6">
        <v>21332</v>
      </c>
      <c r="Q81" s="12">
        <v>0.6290548547211627</v>
      </c>
      <c r="R81" s="6">
        <v>10956.51666666667</v>
      </c>
      <c r="S81" s="13">
        <v>25.421035578521753</v>
      </c>
      <c r="T81" s="7">
        <v>42</v>
      </c>
      <c r="U81" s="14" t="s">
        <v>39</v>
      </c>
      <c r="V81" s="14" t="s">
        <v>35</v>
      </c>
      <c r="W81" s="6">
        <v>6892.25</v>
      </c>
      <c r="X81" s="1">
        <v>7.064545111104596</v>
      </c>
      <c r="Y81" s="6">
        <v>115619.6</v>
      </c>
      <c r="Z81" s="5">
        <v>902955.4691848939</v>
      </c>
      <c r="AA81" s="6">
        <v>3468588</v>
      </c>
      <c r="AB81" s="8">
        <v>14.4503946465219</v>
      </c>
      <c r="AC81" s="14" t="s">
        <v>40</v>
      </c>
      <c r="AD81" s="6">
        <v>127815.09</v>
      </c>
      <c r="AE81" s="9">
        <v>1240090.4617967652</v>
      </c>
      <c r="AF81" s="10">
        <v>298845.689466</v>
      </c>
      <c r="AG81" s="7">
        <v>2008.3</v>
      </c>
      <c r="AH81" s="15">
        <f t="shared" si="3"/>
        <v>16.775305596866048</v>
      </c>
    </row>
    <row r="82" spans="1:34" ht="12.75">
      <c r="A82" t="s">
        <v>62</v>
      </c>
      <c r="B82" t="s">
        <v>97</v>
      </c>
      <c r="C82" t="str">
        <f t="shared" si="2"/>
        <v>CommuterSOUTH</v>
      </c>
      <c r="D82" t="s">
        <v>101</v>
      </c>
      <c r="E82" t="s">
        <v>36</v>
      </c>
      <c r="F82">
        <v>110</v>
      </c>
      <c r="G82" t="s">
        <v>37</v>
      </c>
      <c r="H82" t="s">
        <v>37</v>
      </c>
      <c r="I82" t="s">
        <v>100</v>
      </c>
      <c r="J82" s="1">
        <f>O82/W82</f>
        <v>30.646124482167817</v>
      </c>
      <c r="K82" s="2">
        <f>AF82/AE82</f>
        <v>0.1767818761009769</v>
      </c>
      <c r="L82" s="1">
        <f>Z82/W82</f>
        <v>42.84909290280043</v>
      </c>
      <c r="M82" s="12">
        <f>Z82/AA82</f>
        <v>0.10593136152178194</v>
      </c>
      <c r="N82" s="13">
        <f>O82/P82</f>
        <v>10.74657742622452</v>
      </c>
      <c r="O82" s="5">
        <v>70648</v>
      </c>
      <c r="P82" s="6">
        <v>6574</v>
      </c>
      <c r="Q82" s="12">
        <f>W82/R82</f>
        <v>0.574749850408882</v>
      </c>
      <c r="R82" s="6">
        <v>4010.93333333333</v>
      </c>
      <c r="S82" s="13">
        <f>O82/R82</f>
        <v>17.61385546173793</v>
      </c>
      <c r="T82" s="7">
        <v>30</v>
      </c>
      <c r="U82" s="14" t="s">
        <v>102</v>
      </c>
      <c r="V82" s="14" t="s">
        <v>97</v>
      </c>
      <c r="W82" s="6">
        <v>2305.28333333333</v>
      </c>
      <c r="X82" s="1">
        <f>Z82/AD82</f>
        <v>1.9401487886903588</v>
      </c>
      <c r="Y82" s="6">
        <v>31082.8</v>
      </c>
      <c r="Z82" s="5">
        <v>98779.2997172773</v>
      </c>
      <c r="AA82" s="6">
        <v>932484</v>
      </c>
      <c r="AB82" s="8">
        <v>3.17794084565346</v>
      </c>
      <c r="AC82" s="14" t="s">
        <v>40</v>
      </c>
      <c r="AD82" s="6">
        <v>50913.26</v>
      </c>
      <c r="AE82" s="9">
        <v>463132.409304415</v>
      </c>
      <c r="AF82" s="10">
        <v>81873.4162</v>
      </c>
      <c r="AG82" s="7">
        <v>2008.3</v>
      </c>
      <c r="AH82" s="15">
        <f t="shared" si="3"/>
        <v>13.48328838826755</v>
      </c>
    </row>
    <row r="83" spans="1:34" ht="12.75">
      <c r="A83" t="s">
        <v>62</v>
      </c>
      <c r="B83" t="s">
        <v>97</v>
      </c>
      <c r="C83" t="str">
        <f t="shared" si="2"/>
        <v>CommuterSOUTH</v>
      </c>
      <c r="E83" t="s">
        <v>36</v>
      </c>
      <c r="F83">
        <v>111</v>
      </c>
      <c r="G83" t="s">
        <v>37</v>
      </c>
      <c r="H83" t="s">
        <v>37</v>
      </c>
      <c r="I83" t="s">
        <v>100</v>
      </c>
      <c r="J83" s="1">
        <f>O83/W83</f>
        <v>43.002112078324544</v>
      </c>
      <c r="K83" s="2">
        <f>AF83/AE83</f>
        <v>0.23601929338576585</v>
      </c>
      <c r="L83" s="1">
        <f>Z83/W83</f>
        <v>571.9700188218787</v>
      </c>
      <c r="M83" s="12">
        <f>Z83/AA83</f>
        <v>0.47181486137943224</v>
      </c>
      <c r="N83" s="13">
        <f>O83/P83</f>
        <v>54.246264940239044</v>
      </c>
      <c r="O83" s="5">
        <v>217853</v>
      </c>
      <c r="P83" s="6">
        <v>4016</v>
      </c>
      <c r="Q83" s="12">
        <f>W83/R83</f>
        <v>0.6132253613189048</v>
      </c>
      <c r="R83" s="6">
        <v>8261.4</v>
      </c>
      <c r="S83" s="13">
        <f>O83/R83</f>
        <v>26.369985716706612</v>
      </c>
      <c r="T83" s="7">
        <v>61.25</v>
      </c>
      <c r="U83" s="14" t="s">
        <v>64</v>
      </c>
      <c r="V83" s="14" t="s">
        <v>97</v>
      </c>
      <c r="W83" s="6">
        <v>5066.1</v>
      </c>
      <c r="X83" s="1">
        <f>Z83/AD83</f>
        <v>16.64001143204933</v>
      </c>
      <c r="Y83" s="6">
        <v>100468.48</v>
      </c>
      <c r="Z83" s="5">
        <v>2897657.31235352</v>
      </c>
      <c r="AA83" s="6">
        <v>6141513.44</v>
      </c>
      <c r="AB83" s="8">
        <v>28.84145666734</v>
      </c>
      <c r="AC83" s="14" t="s">
        <v>94</v>
      </c>
      <c r="AD83" s="6">
        <v>174137.94</v>
      </c>
      <c r="AE83" s="9">
        <v>1296013.19492785</v>
      </c>
      <c r="AF83" s="10">
        <v>305884.1184855</v>
      </c>
      <c r="AG83" s="7">
        <v>2008.3</v>
      </c>
      <c r="AH83" s="15">
        <f t="shared" si="3"/>
        <v>19.831523262470142</v>
      </c>
    </row>
    <row r="84" spans="1:34" ht="12.75">
      <c r="A84" t="s">
        <v>62</v>
      </c>
      <c r="B84" t="s">
        <v>97</v>
      </c>
      <c r="C84" t="str">
        <f t="shared" si="2"/>
        <v>CommuterSOUTH</v>
      </c>
      <c r="E84" t="s">
        <v>36</v>
      </c>
      <c r="F84">
        <v>113</v>
      </c>
      <c r="G84" t="s">
        <v>37</v>
      </c>
      <c r="H84" t="s">
        <v>37</v>
      </c>
      <c r="I84" t="s">
        <v>103</v>
      </c>
      <c r="J84" s="1">
        <f>O84/W84</f>
        <v>58.47457627118644</v>
      </c>
      <c r="K84" s="2">
        <f>AF84/AE84</f>
        <v>0.25899243363627483</v>
      </c>
      <c r="L84" s="1">
        <f>Z84/W84</f>
        <v>408.28813353231374</v>
      </c>
      <c r="M84" s="12">
        <f>Z84/AA84</f>
        <v>0.4436933595816421</v>
      </c>
      <c r="N84" s="13">
        <f>O84/P84</f>
        <v>28.75</v>
      </c>
      <c r="O84" s="5">
        <v>87975</v>
      </c>
      <c r="P84" s="6">
        <v>3060</v>
      </c>
      <c r="Q84" s="12">
        <f>W84/R84</f>
        <v>0.47580645161290325</v>
      </c>
      <c r="R84" s="6">
        <v>3162</v>
      </c>
      <c r="S84" s="13">
        <f>O84/R84</f>
        <v>27.822580645161292</v>
      </c>
      <c r="T84" s="7">
        <v>48</v>
      </c>
      <c r="U84" s="14" t="s">
        <v>64</v>
      </c>
      <c r="V84" s="14" t="s">
        <v>35</v>
      </c>
      <c r="W84" s="6">
        <v>1504.5</v>
      </c>
      <c r="X84" s="1">
        <f>Z84/AD84</f>
        <v>12.5287355689429</v>
      </c>
      <c r="Y84" s="6">
        <v>27991.35</v>
      </c>
      <c r="Z84" s="5">
        <v>614269.496899366</v>
      </c>
      <c r="AA84" s="6">
        <v>1384446</v>
      </c>
      <c r="AB84" s="8">
        <v>21.9449757478423</v>
      </c>
      <c r="AC84" s="14" t="s">
        <v>94</v>
      </c>
      <c r="AD84" s="6">
        <v>49028.85</v>
      </c>
      <c r="AE84" s="9">
        <v>412868.41199064</v>
      </c>
      <c r="AF84" s="10">
        <v>106929.794793</v>
      </c>
      <c r="AG84" s="7">
        <v>2008.3</v>
      </c>
      <c r="AH84" s="15">
        <f t="shared" si="3"/>
        <v>18.60508474576271</v>
      </c>
    </row>
    <row r="85" spans="1:34" ht="12.75">
      <c r="A85" t="s">
        <v>62</v>
      </c>
      <c r="B85" t="s">
        <v>97</v>
      </c>
      <c r="C85" t="str">
        <f t="shared" si="2"/>
        <v>CommuterSOUTH</v>
      </c>
      <c r="E85" t="s">
        <v>36</v>
      </c>
      <c r="F85">
        <v>114</v>
      </c>
      <c r="G85" t="s">
        <v>37</v>
      </c>
      <c r="H85" t="s">
        <v>37</v>
      </c>
      <c r="I85" t="s">
        <v>100</v>
      </c>
      <c r="J85" s="1">
        <f>O85/W85</f>
        <v>33.74999999999996</v>
      </c>
      <c r="K85" s="2">
        <f>AF85/AE85</f>
        <v>0.17793658271757556</v>
      </c>
      <c r="L85" s="1">
        <f>Z85/W85</f>
        <v>396.7398605346677</v>
      </c>
      <c r="M85" s="12">
        <f>Z85/AA85</f>
        <v>0.36870391387289275</v>
      </c>
      <c r="N85" s="13">
        <f>O85/P85</f>
        <v>37</v>
      </c>
      <c r="O85" s="5">
        <v>82251</v>
      </c>
      <c r="P85" s="6">
        <v>2223</v>
      </c>
      <c r="Q85" s="12">
        <f>W85/R85</f>
        <v>0.5697786333012516</v>
      </c>
      <c r="R85" s="6">
        <v>4277.21666666667</v>
      </c>
      <c r="S85" s="13">
        <f>O85/R85</f>
        <v>19.230028873917213</v>
      </c>
      <c r="T85" s="7">
        <v>59.1111111111111</v>
      </c>
      <c r="U85" s="14" t="s">
        <v>64</v>
      </c>
      <c r="V85" s="14" t="s">
        <v>97</v>
      </c>
      <c r="W85" s="6">
        <v>2437.06666666667</v>
      </c>
      <c r="X85" s="1">
        <f>Z85/AD85</f>
        <v>10.883285023563701</v>
      </c>
      <c r="Y85" s="6">
        <v>44348.85</v>
      </c>
      <c r="Z85" s="5">
        <v>966881.489447022</v>
      </c>
      <c r="AA85" s="6">
        <v>2622379.24</v>
      </c>
      <c r="AB85" s="8">
        <v>21.8017263006148</v>
      </c>
      <c r="AC85" s="14" t="s">
        <v>94</v>
      </c>
      <c r="AD85" s="6">
        <v>88840.96</v>
      </c>
      <c r="AE85" s="9">
        <v>658553.933705087</v>
      </c>
      <c r="AF85" s="10">
        <v>117180.8364987</v>
      </c>
      <c r="AG85" s="7">
        <v>2008.3</v>
      </c>
      <c r="AH85" s="15">
        <f t="shared" si="3"/>
        <v>18.197635135135112</v>
      </c>
    </row>
    <row r="86" spans="1:34" ht="12.75">
      <c r="A86" t="s">
        <v>62</v>
      </c>
      <c r="B86" t="s">
        <v>97</v>
      </c>
      <c r="C86" t="str">
        <f t="shared" si="2"/>
        <v>CommuterSOUTH</v>
      </c>
      <c r="E86" t="s">
        <v>36</v>
      </c>
      <c r="F86">
        <v>116</v>
      </c>
      <c r="G86" t="s">
        <v>37</v>
      </c>
      <c r="H86" t="s">
        <v>51</v>
      </c>
      <c r="I86" t="s">
        <v>86</v>
      </c>
      <c r="J86" s="1">
        <f>O86/W86</f>
        <v>43.12994243430769</v>
      </c>
      <c r="K86" s="2">
        <f>AF86/AE86</f>
        <v>0.2178714045778294</v>
      </c>
      <c r="L86" s="1">
        <f>Z86/W86</f>
        <v>301.4832470827718</v>
      </c>
      <c r="M86" s="12">
        <f>Z86/AA86</f>
        <v>0.5292625519445651</v>
      </c>
      <c r="N86" s="13">
        <f>O86/P86</f>
        <v>29.927411417322833</v>
      </c>
      <c r="O86" s="5">
        <v>121625</v>
      </c>
      <c r="P86" s="6">
        <v>4064</v>
      </c>
      <c r="Q86" s="12">
        <f>W86/R86</f>
        <v>0.5157642210252618</v>
      </c>
      <c r="R86" s="6">
        <v>5467.55</v>
      </c>
      <c r="S86" s="13">
        <f>O86/R86</f>
        <v>22.244881162495084</v>
      </c>
      <c r="T86" s="7">
        <v>42</v>
      </c>
      <c r="U86" s="14" t="s">
        <v>64</v>
      </c>
      <c r="V86" s="14" t="s">
        <v>97</v>
      </c>
      <c r="W86" s="6">
        <v>2819.96666666667</v>
      </c>
      <c r="X86" s="1">
        <f>Z86/AD86</f>
        <v>11.808848132696822</v>
      </c>
      <c r="Y86" s="6">
        <v>38246.06</v>
      </c>
      <c r="Z86" s="5">
        <v>850172.707331848</v>
      </c>
      <c r="AA86" s="6">
        <v>1606334.52</v>
      </c>
      <c r="AB86" s="8">
        <v>22.2290271816717</v>
      </c>
      <c r="AC86" s="14" t="s">
        <v>40</v>
      </c>
      <c r="AD86" s="6">
        <v>71994.55</v>
      </c>
      <c r="AE86" s="9">
        <v>648626.28610593</v>
      </c>
      <c r="AF86" s="10">
        <v>141317.12</v>
      </c>
      <c r="AG86" s="7">
        <v>2008.3</v>
      </c>
      <c r="AH86" s="15">
        <f t="shared" si="3"/>
        <v>13.562592938450793</v>
      </c>
    </row>
    <row r="87" spans="1:34" ht="12.75">
      <c r="A87" t="s">
        <v>66</v>
      </c>
      <c r="B87" t="s">
        <v>97</v>
      </c>
      <c r="C87" t="str">
        <f t="shared" si="2"/>
        <v>LocalSOUTH</v>
      </c>
      <c r="E87" t="s">
        <v>36</v>
      </c>
      <c r="F87">
        <v>118</v>
      </c>
      <c r="I87" t="s">
        <v>104</v>
      </c>
      <c r="J87" s="1">
        <v>30.684454168889594</v>
      </c>
      <c r="K87" s="2">
        <v>0.16328889482033832</v>
      </c>
      <c r="L87" s="1">
        <v>184.1413419803419</v>
      </c>
      <c r="M87" s="12">
        <v>0.24113337121048847</v>
      </c>
      <c r="N87" s="13">
        <v>17.369664998239017</v>
      </c>
      <c r="O87" s="5">
        <v>184570.0602712878</v>
      </c>
      <c r="P87" s="6">
        <v>10626</v>
      </c>
      <c r="Q87" s="12">
        <v>0.5910774824350219</v>
      </c>
      <c r="R87" s="6">
        <v>10176.5</v>
      </c>
      <c r="S87" s="13">
        <v>18.136889920040073</v>
      </c>
      <c r="T87" s="7">
        <v>42</v>
      </c>
      <c r="U87" s="14" t="s">
        <v>39</v>
      </c>
      <c r="V87" s="14" t="s">
        <v>35</v>
      </c>
      <c r="W87" s="6">
        <v>6015.1</v>
      </c>
      <c r="X87" s="1">
        <v>6.796952877185586</v>
      </c>
      <c r="Y87" s="6">
        <v>132474.6</v>
      </c>
      <c r="Z87" s="5">
        <v>1107628.5861459547</v>
      </c>
      <c r="AA87" s="6">
        <v>4593427.2</v>
      </c>
      <c r="AB87" s="8">
        <v>14.4503946465219</v>
      </c>
      <c r="AC87" s="14" t="s">
        <v>40</v>
      </c>
      <c r="AD87" s="6">
        <v>162959.58</v>
      </c>
      <c r="AE87" s="9">
        <v>1275883.927950868</v>
      </c>
      <c r="AF87" s="10">
        <v>208337.6765141294</v>
      </c>
      <c r="AG87" s="7">
        <v>2008.3</v>
      </c>
      <c r="AH87" s="15">
        <f t="shared" si="3"/>
        <v>22.0236737543848</v>
      </c>
    </row>
    <row r="88" spans="1:34" ht="12.75">
      <c r="A88" t="s">
        <v>62</v>
      </c>
      <c r="B88" t="s">
        <v>97</v>
      </c>
      <c r="C88" t="str">
        <f t="shared" si="2"/>
        <v>CommuterSOUTH</v>
      </c>
      <c r="E88" t="s">
        <v>36</v>
      </c>
      <c r="F88">
        <v>119</v>
      </c>
      <c r="I88" t="s">
        <v>104</v>
      </c>
      <c r="J88" s="1">
        <v>19.107457428068106</v>
      </c>
      <c r="K88" s="2">
        <v>0.11427537619546022</v>
      </c>
      <c r="L88" s="1">
        <v>128.84143838806375</v>
      </c>
      <c r="M88" s="12">
        <v>0.1596798917396372</v>
      </c>
      <c r="N88" s="13">
        <v>12.515384615384608</v>
      </c>
      <c r="O88" s="5">
        <v>63828.4615384615</v>
      </c>
      <c r="P88" s="6">
        <v>5100</v>
      </c>
      <c r="Q88" s="12">
        <v>0.6968085106382979</v>
      </c>
      <c r="R88" s="6">
        <v>4794</v>
      </c>
      <c r="S88" s="13">
        <v>13.314238952536817</v>
      </c>
      <c r="T88" s="7">
        <v>42</v>
      </c>
      <c r="U88" s="14" t="s">
        <v>39</v>
      </c>
      <c r="V88" s="14" t="s">
        <v>35</v>
      </c>
      <c r="W88" s="6">
        <v>3340.5</v>
      </c>
      <c r="X88" s="1">
        <v>4.813411786350022</v>
      </c>
      <c r="Y88" s="6">
        <v>76637.7</v>
      </c>
      <c r="Z88" s="5">
        <v>430394.82493532693</v>
      </c>
      <c r="AA88" s="6">
        <v>2695360.2</v>
      </c>
      <c r="AB88" s="8">
        <v>14.4503946465219</v>
      </c>
      <c r="AC88" s="14" t="s">
        <v>40</v>
      </c>
      <c r="AD88" s="6">
        <v>89415.75</v>
      </c>
      <c r="AE88" s="9">
        <v>631022.08518495</v>
      </c>
      <c r="AF88" s="10">
        <v>72110.28617215391</v>
      </c>
      <c r="AG88" s="7">
        <v>2008.3</v>
      </c>
      <c r="AH88" s="15">
        <f t="shared" si="3"/>
        <v>22.941984732824427</v>
      </c>
    </row>
    <row r="89" spans="1:34" ht="12.75">
      <c r="A89" t="s">
        <v>34</v>
      </c>
      <c r="B89" t="s">
        <v>97</v>
      </c>
      <c r="C89" t="str">
        <f t="shared" si="2"/>
        <v>High RidershipSOUTH</v>
      </c>
      <c r="E89" t="s">
        <v>36</v>
      </c>
      <c r="F89">
        <v>120</v>
      </c>
      <c r="G89" t="s">
        <v>37</v>
      </c>
      <c r="H89" t="s">
        <v>37</v>
      </c>
      <c r="I89" t="s">
        <v>105</v>
      </c>
      <c r="J89" s="1">
        <v>65.51204415476994</v>
      </c>
      <c r="K89" s="2">
        <v>0.3579023156119813</v>
      </c>
      <c r="L89" s="1">
        <v>383.2612033573006</v>
      </c>
      <c r="M89" s="12">
        <v>0.4034602976675849</v>
      </c>
      <c r="N89" s="13">
        <v>51.43675535250381</v>
      </c>
      <c r="O89" s="5">
        <v>2296754</v>
      </c>
      <c r="P89" s="6">
        <v>44652</v>
      </c>
      <c r="Q89" s="12">
        <v>0.67170713388862</v>
      </c>
      <c r="R89" s="6">
        <v>52193.1333333334</v>
      </c>
      <c r="S89" s="13">
        <v>44.00490741438524</v>
      </c>
      <c r="T89" s="7">
        <v>42</v>
      </c>
      <c r="U89" s="14" t="s">
        <v>39</v>
      </c>
      <c r="V89" s="14" t="s">
        <v>35</v>
      </c>
      <c r="W89" s="6">
        <v>35058.5</v>
      </c>
      <c r="X89" s="1">
        <v>20.063530904049394</v>
      </c>
      <c r="Y89" s="6">
        <v>574194.98</v>
      </c>
      <c r="Z89" s="5">
        <v>13436562.897901911</v>
      </c>
      <c r="AA89" s="6">
        <v>33303308.84</v>
      </c>
      <c r="AB89" s="8">
        <v>14.4503946465219</v>
      </c>
      <c r="AC89" s="14" t="s">
        <v>40</v>
      </c>
      <c r="AD89" s="6">
        <v>669700.81</v>
      </c>
      <c r="AE89" s="9">
        <v>6886489.014190359</v>
      </c>
      <c r="AF89" s="10">
        <v>2464690.3646152</v>
      </c>
      <c r="AG89" s="7">
        <v>2008.3</v>
      </c>
      <c r="AH89" s="15">
        <f t="shared" si="3"/>
        <v>16.378195872612917</v>
      </c>
    </row>
    <row r="90" spans="1:34" ht="12.75">
      <c r="A90" t="s">
        <v>62</v>
      </c>
      <c r="B90" t="s">
        <v>97</v>
      </c>
      <c r="C90" t="str">
        <f t="shared" si="2"/>
        <v>CommuterSOUTH</v>
      </c>
      <c r="E90" t="s">
        <v>36</v>
      </c>
      <c r="F90">
        <v>121</v>
      </c>
      <c r="I90" t="s">
        <v>106</v>
      </c>
      <c r="J90" s="1">
        <f>O90/W90</f>
        <v>44.017305315203956</v>
      </c>
      <c r="K90" s="2">
        <f>AF90/AE90</f>
        <v>0.25202348407695674</v>
      </c>
      <c r="L90" s="1">
        <f>Z90/W90</f>
        <v>407.09888709107145</v>
      </c>
      <c r="M90" s="12">
        <f>Z90/AA90</f>
        <v>0.3307062036989442</v>
      </c>
      <c r="N90" s="13">
        <f>O90/P90</f>
        <v>29.675</v>
      </c>
      <c r="O90" s="5">
        <v>302685</v>
      </c>
      <c r="P90" s="6">
        <v>10200</v>
      </c>
      <c r="Q90" s="12">
        <f>W90/R90</f>
        <v>0.6893907115466553</v>
      </c>
      <c r="R90" s="6">
        <v>9974.75</v>
      </c>
      <c r="S90" s="13">
        <f>O90/R90</f>
        <v>30.345121431614828</v>
      </c>
      <c r="T90" s="7">
        <v>53.5652173913044</v>
      </c>
      <c r="U90" s="14" t="s">
        <v>102</v>
      </c>
      <c r="V90" s="14" t="s">
        <v>107</v>
      </c>
      <c r="W90" s="6">
        <v>6876.5</v>
      </c>
      <c r="X90" s="1">
        <f>Z90/AD90</f>
        <v>13.913412656750559</v>
      </c>
      <c r="Y90" s="6">
        <v>152436.45</v>
      </c>
      <c r="Z90" s="5">
        <v>2799415.497081753</v>
      </c>
      <c r="AA90" s="6">
        <v>8464962.15</v>
      </c>
      <c r="AC90" s="14" t="s">
        <v>94</v>
      </c>
      <c r="AD90" s="6">
        <v>201202.65</v>
      </c>
      <c r="AE90" s="9">
        <v>1497882.845775705</v>
      </c>
      <c r="AF90" s="10">
        <v>377501.6535315</v>
      </c>
      <c r="AG90" s="7">
        <v>2008.3</v>
      </c>
      <c r="AH90" s="15">
        <f t="shared" si="3"/>
        <v>22.167737948084056</v>
      </c>
    </row>
    <row r="91" spans="1:34" ht="12.75">
      <c r="A91" t="s">
        <v>62</v>
      </c>
      <c r="B91" t="s">
        <v>97</v>
      </c>
      <c r="C91" t="str">
        <f t="shared" si="2"/>
        <v>CommuterSOUTH</v>
      </c>
      <c r="E91" t="s">
        <v>36</v>
      </c>
      <c r="F91">
        <v>122</v>
      </c>
      <c r="G91" t="s">
        <v>37</v>
      </c>
      <c r="H91" t="s">
        <v>37</v>
      </c>
      <c r="I91" t="s">
        <v>106</v>
      </c>
      <c r="J91" s="1">
        <f>O91/W91</f>
        <v>51.39593908629442</v>
      </c>
      <c r="K91" s="2">
        <f>AF91/AE91</f>
        <v>0.3156313281797115</v>
      </c>
      <c r="L91" s="1">
        <f>Z91/W91</f>
        <v>472.40101708736637</v>
      </c>
      <c r="M91" s="12">
        <f>Z91/AA91</f>
        <v>0.4519995471709469</v>
      </c>
      <c r="N91" s="13">
        <f>O91/P91</f>
        <v>56.25</v>
      </c>
      <c r="O91" s="5">
        <v>172125</v>
      </c>
      <c r="P91" s="6">
        <v>3060</v>
      </c>
      <c r="Q91" s="12">
        <f>W91/R91</f>
        <v>0.6787252368647717</v>
      </c>
      <c r="R91" s="6">
        <v>4934.25</v>
      </c>
      <c r="S91" s="13">
        <f>O91/R91</f>
        <v>34.883720930232556</v>
      </c>
      <c r="T91" s="7">
        <v>54.8333333333333</v>
      </c>
      <c r="U91" s="14" t="s">
        <v>102</v>
      </c>
      <c r="V91" s="14" t="s">
        <v>97</v>
      </c>
      <c r="W91" s="6">
        <v>3349</v>
      </c>
      <c r="X91" s="1">
        <f>Z91/AD91</f>
        <v>17.48450012516649</v>
      </c>
      <c r="Y91" s="6">
        <v>63716.85</v>
      </c>
      <c r="Z91" s="5">
        <v>1582071.00622559</v>
      </c>
      <c r="AA91" s="6">
        <v>3500160.6</v>
      </c>
      <c r="AB91" s="8">
        <v>24.829711547661</v>
      </c>
      <c r="AC91" s="14" t="s">
        <v>94</v>
      </c>
      <c r="AD91" s="6">
        <v>90484.2</v>
      </c>
      <c r="AE91" s="9">
        <v>707489.150924385</v>
      </c>
      <c r="AF91" s="10">
        <v>223305.740379</v>
      </c>
      <c r="AG91" s="7">
        <v>2008.3</v>
      </c>
      <c r="AH91" s="15">
        <f t="shared" si="3"/>
        <v>19.0256345177665</v>
      </c>
    </row>
    <row r="92" spans="1:34" ht="12.75">
      <c r="A92" t="s">
        <v>62</v>
      </c>
      <c r="B92" t="s">
        <v>97</v>
      </c>
      <c r="C92" t="str">
        <f t="shared" si="2"/>
        <v>CommuterSOUTH</v>
      </c>
      <c r="E92" t="s">
        <v>36</v>
      </c>
      <c r="F92">
        <v>123</v>
      </c>
      <c r="G92" t="s">
        <v>37</v>
      </c>
      <c r="H92" t="s">
        <v>51</v>
      </c>
      <c r="I92" t="s">
        <v>105</v>
      </c>
      <c r="J92" s="1">
        <f>O92/W92</f>
        <v>31.819755125489163</v>
      </c>
      <c r="K92" s="2">
        <f>AF92/AE92</f>
        <v>0.225122267599231</v>
      </c>
      <c r="L92" s="1">
        <f>Z92/W92</f>
        <v>289.14148826910014</v>
      </c>
      <c r="M92" s="12">
        <f>Z92/AA92</f>
        <v>0.2992149244607241</v>
      </c>
      <c r="N92" s="13">
        <f>O92/P92</f>
        <v>29.32922954725973</v>
      </c>
      <c r="O92" s="5">
        <v>73851</v>
      </c>
      <c r="P92" s="6">
        <v>2518</v>
      </c>
      <c r="Q92" s="12">
        <f>W92/R92</f>
        <v>0.6791800384326518</v>
      </c>
      <c r="R92" s="6">
        <v>3417.23333333333</v>
      </c>
      <c r="S92" s="13">
        <f>O92/R92</f>
        <v>21.6113425090473</v>
      </c>
      <c r="T92" s="7">
        <v>58.8351866560763</v>
      </c>
      <c r="U92" s="14" t="s">
        <v>64</v>
      </c>
      <c r="V92" s="14" t="s">
        <v>97</v>
      </c>
      <c r="W92" s="6">
        <v>2320.91666666667</v>
      </c>
      <c r="X92" s="1">
        <f>Z92/AD92</f>
        <v>13.607714775097966</v>
      </c>
      <c r="Y92" s="6">
        <v>38093.28</v>
      </c>
      <c r="Z92" s="5">
        <v>671073.29914856</v>
      </c>
      <c r="AA92" s="6">
        <v>2242780.17</v>
      </c>
      <c r="AB92" s="8">
        <v>17.6165795948409</v>
      </c>
      <c r="AC92" s="14" t="s">
        <v>94</v>
      </c>
      <c r="AD92" s="6">
        <v>49315.65</v>
      </c>
      <c r="AE92" s="9">
        <v>457914.923123545</v>
      </c>
      <c r="AF92" s="10">
        <v>103086.8458611</v>
      </c>
      <c r="AG92" s="7">
        <v>2008.3</v>
      </c>
      <c r="AH92" s="15">
        <f t="shared" si="3"/>
        <v>16.413032207102052</v>
      </c>
    </row>
    <row r="93" spans="1:34" ht="12.75">
      <c r="A93" t="s">
        <v>34</v>
      </c>
      <c r="B93" t="s">
        <v>97</v>
      </c>
      <c r="C93" t="str">
        <f t="shared" si="2"/>
        <v>High RidershipSOUTH</v>
      </c>
      <c r="E93" t="s">
        <v>36</v>
      </c>
      <c r="F93">
        <v>125</v>
      </c>
      <c r="I93" t="s">
        <v>103</v>
      </c>
      <c r="J93" s="1">
        <v>48.32912270597166</v>
      </c>
      <c r="K93" s="2">
        <v>0.2922724554155143</v>
      </c>
      <c r="L93" s="1">
        <v>286.58345600727074</v>
      </c>
      <c r="M93" s="12">
        <v>0.41917930368360334</v>
      </c>
      <c r="N93" s="13">
        <v>24.665497544844172</v>
      </c>
      <c r="O93" s="5">
        <v>738411</v>
      </c>
      <c r="P93" s="6">
        <v>29937</v>
      </c>
      <c r="Q93" s="12">
        <v>0.6905906414906722</v>
      </c>
      <c r="R93" s="6">
        <v>22124.25</v>
      </c>
      <c r="S93" s="13">
        <v>33.37563985219838</v>
      </c>
      <c r="T93" s="7">
        <v>42</v>
      </c>
      <c r="U93" s="14" t="s">
        <v>39</v>
      </c>
      <c r="V93" s="14" t="s">
        <v>35</v>
      </c>
      <c r="W93" s="6">
        <v>15278.8</v>
      </c>
      <c r="X93" s="1">
        <v>13.187269280136077</v>
      </c>
      <c r="Y93" s="6">
        <v>297466.32</v>
      </c>
      <c r="Z93" s="5">
        <v>4378651.307643889</v>
      </c>
      <c r="AA93" s="6">
        <v>10445771.7</v>
      </c>
      <c r="AB93" s="8">
        <v>14.4503946465219</v>
      </c>
      <c r="AC93" s="14" t="s">
        <v>40</v>
      </c>
      <c r="AD93" s="6">
        <v>332036.24</v>
      </c>
      <c r="AE93" s="9">
        <v>2721121.338024602</v>
      </c>
      <c r="AF93" s="10">
        <v>795308.814948</v>
      </c>
      <c r="AG93" s="7">
        <v>2008.3</v>
      </c>
      <c r="AH93" s="15">
        <f t="shared" si="3"/>
        <v>19.469220095819043</v>
      </c>
    </row>
    <row r="94" spans="1:34" ht="12.75">
      <c r="A94" t="s">
        <v>66</v>
      </c>
      <c r="B94" t="s">
        <v>35</v>
      </c>
      <c r="C94" t="str">
        <f t="shared" si="2"/>
        <v>LocalWEST</v>
      </c>
      <c r="E94" t="s">
        <v>36</v>
      </c>
      <c r="F94">
        <v>126</v>
      </c>
      <c r="G94" t="s">
        <v>37</v>
      </c>
      <c r="H94" t="s">
        <v>37</v>
      </c>
      <c r="I94" t="s">
        <v>49</v>
      </c>
      <c r="J94" s="1">
        <f>O94/W94</f>
        <v>13.608938547486021</v>
      </c>
      <c r="K94" s="2">
        <f>AF94/AE94</f>
        <v>0.0947201834936457</v>
      </c>
      <c r="L94" s="1">
        <f>Z94/W94</f>
        <v>55.95754195058805</v>
      </c>
      <c r="M94" s="12">
        <f>Z94/AA94</f>
        <v>0.10659055801541831</v>
      </c>
      <c r="N94" s="13">
        <f>O94/P94</f>
        <v>9.227272727272727</v>
      </c>
      <c r="O94" s="5">
        <v>50141</v>
      </c>
      <c r="P94" s="6">
        <v>5434</v>
      </c>
      <c r="Q94" s="12">
        <f>W94/R94</f>
        <v>0.6499636891793761</v>
      </c>
      <c r="R94" s="6">
        <v>5668.65</v>
      </c>
      <c r="S94" s="13">
        <f>O94/R94</f>
        <v>8.845315904139435</v>
      </c>
      <c r="T94" s="7">
        <v>30</v>
      </c>
      <c r="U94" s="14" t="s">
        <v>102</v>
      </c>
      <c r="V94" s="14" t="s">
        <v>107</v>
      </c>
      <c r="W94" s="6">
        <v>3684.41666666667</v>
      </c>
      <c r="X94" s="1">
        <f>Z94/AD94</f>
        <v>2.675234770561646</v>
      </c>
      <c r="Y94" s="6">
        <v>64474.41</v>
      </c>
      <c r="Z94" s="5">
        <v>206170.900188446</v>
      </c>
      <c r="AA94" s="6">
        <v>1934232.3</v>
      </c>
      <c r="AB94" s="8">
        <v>3.19771674046255</v>
      </c>
      <c r="AC94" s="14" t="s">
        <v>94</v>
      </c>
      <c r="AD94" s="6">
        <v>77066.47</v>
      </c>
      <c r="AE94" s="9">
        <v>665903.310428356</v>
      </c>
      <c r="AF94" s="10">
        <v>63074.4837528</v>
      </c>
      <c r="AG94" s="7">
        <v>2008.3</v>
      </c>
      <c r="AH94" s="15">
        <f t="shared" si="3"/>
        <v>17.499217877094956</v>
      </c>
    </row>
    <row r="95" spans="1:34" ht="12.75">
      <c r="A95" t="s">
        <v>34</v>
      </c>
      <c r="B95" t="s">
        <v>35</v>
      </c>
      <c r="C95" t="str">
        <f t="shared" si="2"/>
        <v>High RidershipWEST</v>
      </c>
      <c r="E95" t="s">
        <v>36</v>
      </c>
      <c r="F95">
        <v>128</v>
      </c>
      <c r="G95" t="s">
        <v>37</v>
      </c>
      <c r="H95" t="s">
        <v>37</v>
      </c>
      <c r="I95" t="s">
        <v>77</v>
      </c>
      <c r="J95" s="1">
        <v>51.50978817299785</v>
      </c>
      <c r="K95" s="2">
        <v>0.3405712712972341</v>
      </c>
      <c r="L95" s="1">
        <v>288.5070850844098</v>
      </c>
      <c r="M95" s="12">
        <v>0.435198122440746</v>
      </c>
      <c r="N95" s="13">
        <v>54.28596093272896</v>
      </c>
      <c r="O95" s="5">
        <v>1170893.891358031</v>
      </c>
      <c r="P95" s="6">
        <v>21569</v>
      </c>
      <c r="Q95" s="12">
        <v>0.7205729761029255</v>
      </c>
      <c r="R95" s="6">
        <v>31546.4</v>
      </c>
      <c r="S95" s="13">
        <v>37.11656136224833</v>
      </c>
      <c r="T95" s="7">
        <v>42</v>
      </c>
      <c r="U95" s="14" t="s">
        <v>39</v>
      </c>
      <c r="V95" s="14" t="s">
        <v>35</v>
      </c>
      <c r="W95" s="6">
        <v>22731.48333333333</v>
      </c>
      <c r="X95" s="1">
        <v>16.593050141876358</v>
      </c>
      <c r="Y95" s="6">
        <v>358796.3</v>
      </c>
      <c r="Z95" s="5">
        <v>6558193.996144842</v>
      </c>
      <c r="AA95" s="6">
        <v>15069444.600000009</v>
      </c>
      <c r="AB95" s="8">
        <v>14.4503946465219</v>
      </c>
      <c r="AC95" s="14" t="s">
        <v>40</v>
      </c>
      <c r="AD95" s="6">
        <v>395237.4</v>
      </c>
      <c r="AE95" s="9">
        <v>3694654.5851100422</v>
      </c>
      <c r="AF95" s="10">
        <v>1258293.209055082</v>
      </c>
      <c r="AG95" s="7">
        <v>2008.3</v>
      </c>
      <c r="AH95" s="15">
        <f t="shared" si="3"/>
        <v>15.784112930011169</v>
      </c>
    </row>
    <row r="96" spans="1:34" s="16" customFormat="1" ht="12.75">
      <c r="A96" t="s">
        <v>34</v>
      </c>
      <c r="B96" t="s">
        <v>97</v>
      </c>
      <c r="C96" t="str">
        <f t="shared" si="2"/>
        <v>High RidershipSOUTH</v>
      </c>
      <c r="D96"/>
      <c r="E96" t="s">
        <v>36</v>
      </c>
      <c r="F96">
        <v>131</v>
      </c>
      <c r="G96"/>
      <c r="H96"/>
      <c r="I96" t="s">
        <v>106</v>
      </c>
      <c r="J96" s="1">
        <v>33.693202776047144</v>
      </c>
      <c r="K96" s="2">
        <v>0.2086637042363013</v>
      </c>
      <c r="L96" s="1">
        <v>221.65710342554726</v>
      </c>
      <c r="M96" s="12">
        <v>0.26885417809086976</v>
      </c>
      <c r="N96" s="13">
        <v>38.63652520082462</v>
      </c>
      <c r="O96" s="5">
        <v>543500</v>
      </c>
      <c r="P96" s="6">
        <v>14067</v>
      </c>
      <c r="Q96" s="12">
        <v>0.77069122853398</v>
      </c>
      <c r="R96" s="6">
        <v>20930.36666666667</v>
      </c>
      <c r="S96" s="13">
        <v>25.967055840716277</v>
      </c>
      <c r="T96" s="7">
        <v>42</v>
      </c>
      <c r="U96" s="14" t="s">
        <v>39</v>
      </c>
      <c r="V96" s="14" t="s">
        <v>35</v>
      </c>
      <c r="W96" s="6">
        <v>16130.85</v>
      </c>
      <c r="X96" s="1">
        <v>10.717304712485657</v>
      </c>
      <c r="Y96" s="6">
        <v>276577.76</v>
      </c>
      <c r="Z96" s="5">
        <v>3575517.486791989</v>
      </c>
      <c r="AA96" s="6">
        <v>13299095.860000001</v>
      </c>
      <c r="AB96" s="8">
        <v>14.4503946465219</v>
      </c>
      <c r="AC96" s="14" t="s">
        <v>40</v>
      </c>
      <c r="AD96" s="6">
        <v>333620.96</v>
      </c>
      <c r="AE96" s="9">
        <v>2722465.254334208</v>
      </c>
      <c r="AF96" s="10">
        <v>568079.684624</v>
      </c>
      <c r="AG96" s="7">
        <v>2008.3</v>
      </c>
      <c r="AH96" s="15">
        <f t="shared" si="3"/>
        <v>17.145888778334683</v>
      </c>
    </row>
    <row r="97" spans="1:34" ht="12.75">
      <c r="A97" t="s">
        <v>34</v>
      </c>
      <c r="B97" t="s">
        <v>97</v>
      </c>
      <c r="C97" t="str">
        <f t="shared" si="2"/>
        <v>High RidershipSOUTH</v>
      </c>
      <c r="E97" t="s">
        <v>36</v>
      </c>
      <c r="F97">
        <v>132</v>
      </c>
      <c r="I97" t="s">
        <v>106</v>
      </c>
      <c r="J97" s="1">
        <v>36.427897368711214</v>
      </c>
      <c r="K97" s="2">
        <v>0.23301759965961935</v>
      </c>
      <c r="L97" s="1">
        <v>250.28062278350097</v>
      </c>
      <c r="M97" s="12">
        <v>0.29772657666796876</v>
      </c>
      <c r="N97" s="13">
        <v>42.460452457901006</v>
      </c>
      <c r="O97" s="5">
        <v>748875</v>
      </c>
      <c r="P97" s="6">
        <v>17637</v>
      </c>
      <c r="Q97" s="12">
        <v>0.770744472785396</v>
      </c>
      <c r="R97" s="6">
        <v>26672.56666666667</v>
      </c>
      <c r="S97" s="13">
        <v>28.07660055212784</v>
      </c>
      <c r="T97" s="7">
        <v>42</v>
      </c>
      <c r="U97" s="14" t="s">
        <v>39</v>
      </c>
      <c r="V97" s="14" t="s">
        <v>35</v>
      </c>
      <c r="W97" s="6">
        <v>20557.73333333333</v>
      </c>
      <c r="X97" s="1">
        <v>11.83087898430299</v>
      </c>
      <c r="Y97" s="6">
        <v>360234.07</v>
      </c>
      <c r="Z97" s="5">
        <v>5145202.301683803</v>
      </c>
      <c r="AA97" s="6">
        <v>17281635.92</v>
      </c>
      <c r="AB97" s="8">
        <v>14.4503946465219</v>
      </c>
      <c r="AC97" s="14" t="s">
        <v>40</v>
      </c>
      <c r="AD97" s="6">
        <v>434896.03</v>
      </c>
      <c r="AE97" s="9">
        <v>3489825.437296878</v>
      </c>
      <c r="AF97" s="10">
        <v>813190.74663</v>
      </c>
      <c r="AG97" s="7">
        <v>2008.3</v>
      </c>
      <c r="AH97" s="15">
        <f t="shared" si="3"/>
        <v>17.523044207208322</v>
      </c>
    </row>
    <row r="98" spans="1:34" ht="12.75">
      <c r="A98" t="s">
        <v>62</v>
      </c>
      <c r="B98" t="s">
        <v>97</v>
      </c>
      <c r="C98" t="str">
        <f t="shared" si="2"/>
        <v>CommuterSOUTH</v>
      </c>
      <c r="E98" t="s">
        <v>36</v>
      </c>
      <c r="F98">
        <v>133</v>
      </c>
      <c r="G98" t="s">
        <v>37</v>
      </c>
      <c r="H98" t="s">
        <v>37</v>
      </c>
      <c r="I98" t="s">
        <v>108</v>
      </c>
      <c r="J98" s="1">
        <f>O98/W98</f>
        <v>32.97413793103454</v>
      </c>
      <c r="K98" s="2">
        <f>AF98/AE98</f>
        <v>0.17798017500626245</v>
      </c>
      <c r="L98" s="1">
        <f>Z98/W98</f>
        <v>364.07327783518895</v>
      </c>
      <c r="M98" s="12">
        <f>Z98/AA98</f>
        <v>0.47117869399722695</v>
      </c>
      <c r="N98" s="13">
        <f>O98/P98</f>
        <v>31.875</v>
      </c>
      <c r="O98" s="5">
        <v>62985</v>
      </c>
      <c r="P98" s="6">
        <v>1976</v>
      </c>
      <c r="Q98" s="12">
        <f>W98/R98</f>
        <v>0.5763975155279487</v>
      </c>
      <c r="R98" s="6">
        <v>3313.91666666667</v>
      </c>
      <c r="S98" s="13">
        <f>O98/R98</f>
        <v>19.006211180124204</v>
      </c>
      <c r="T98" s="7">
        <v>42</v>
      </c>
      <c r="U98" s="14" t="s">
        <v>64</v>
      </c>
      <c r="V98" s="14" t="s">
        <v>97</v>
      </c>
      <c r="W98" s="6">
        <v>1910.13333333333</v>
      </c>
      <c r="X98" s="1">
        <f>Z98/AD98</f>
        <v>11.038579217669527</v>
      </c>
      <c r="Y98" s="6">
        <v>35202.44</v>
      </c>
      <c r="Z98" s="5">
        <v>695428.503768921</v>
      </c>
      <c r="AA98" s="6">
        <v>1475933.68</v>
      </c>
      <c r="AB98" s="8">
        <v>19.7551221951922</v>
      </c>
      <c r="AC98" s="14" t="s">
        <v>94</v>
      </c>
      <c r="AD98" s="6">
        <v>62999.82</v>
      </c>
      <c r="AE98" s="9">
        <v>442231.589702227</v>
      </c>
      <c r="AF98" s="10">
        <v>78708.4557285</v>
      </c>
      <c r="AG98" s="7">
        <v>2008.3</v>
      </c>
      <c r="AH98" s="15">
        <f t="shared" si="3"/>
        <v>18.42931034482762</v>
      </c>
    </row>
    <row r="99" spans="1:34" ht="12.75">
      <c r="A99" t="s">
        <v>62</v>
      </c>
      <c r="B99" t="s">
        <v>97</v>
      </c>
      <c r="C99" t="str">
        <f t="shared" si="2"/>
        <v>CommuterSOUTH</v>
      </c>
      <c r="E99" t="s">
        <v>36</v>
      </c>
      <c r="F99">
        <v>134</v>
      </c>
      <c r="G99" t="s">
        <v>37</v>
      </c>
      <c r="H99" t="s">
        <v>37</v>
      </c>
      <c r="I99" t="s">
        <v>108</v>
      </c>
      <c r="J99" s="1">
        <f>O99/W99</f>
        <v>32.18835392837275</v>
      </c>
      <c r="K99" s="2">
        <f>AF99/AE99</f>
        <v>0.18362389455001354</v>
      </c>
      <c r="L99" s="1">
        <f>Z99/W99</f>
        <v>199.20248804546017</v>
      </c>
      <c r="M99" s="12">
        <f>Z99/AA99</f>
        <v>0.31589975259606834</v>
      </c>
      <c r="N99" s="13">
        <f>O99/P99</f>
        <v>29.15210249671485</v>
      </c>
      <c r="O99" s="5">
        <v>88739</v>
      </c>
      <c r="P99" s="6">
        <v>3044</v>
      </c>
      <c r="Q99" s="12">
        <f>W99/R99</f>
        <v>0.6231005100464856</v>
      </c>
      <c r="R99" s="6">
        <v>4424.43333333333</v>
      </c>
      <c r="S99" s="13">
        <f>O99/R99</f>
        <v>20.05657975032586</v>
      </c>
      <c r="T99" s="7">
        <v>45.3692509855453</v>
      </c>
      <c r="U99" s="14" t="s">
        <v>64</v>
      </c>
      <c r="V99" s="14" t="s">
        <v>97</v>
      </c>
      <c r="W99" s="6">
        <v>2756.86666666667</v>
      </c>
      <c r="X99" s="1">
        <f>Z99/AD99</f>
        <v>9.00759955618626</v>
      </c>
      <c r="Y99" s="6">
        <v>38430.1</v>
      </c>
      <c r="Z99" s="5">
        <v>549174.699209595</v>
      </c>
      <c r="AA99" s="6">
        <v>1738446.12</v>
      </c>
      <c r="AB99" s="8">
        <v>14.290223007736</v>
      </c>
      <c r="AC99" s="14" t="s">
        <v>94</v>
      </c>
      <c r="AD99" s="6">
        <v>60967.93</v>
      </c>
      <c r="AE99" s="9">
        <v>552006.251587765</v>
      </c>
      <c r="AF99" s="10">
        <v>101361.5377325</v>
      </c>
      <c r="AG99" s="7">
        <v>2008.3</v>
      </c>
      <c r="AH99" s="15">
        <f t="shared" si="3"/>
        <v>13.939774623364672</v>
      </c>
    </row>
    <row r="100" spans="1:34" ht="12.75">
      <c r="A100" t="s">
        <v>66</v>
      </c>
      <c r="B100" t="s">
        <v>97</v>
      </c>
      <c r="C100" t="str">
        <f t="shared" si="2"/>
        <v>LocalSOUTH</v>
      </c>
      <c r="E100" t="s">
        <v>36</v>
      </c>
      <c r="F100">
        <v>139</v>
      </c>
      <c r="G100" t="s">
        <v>37</v>
      </c>
      <c r="H100" t="s">
        <v>37</v>
      </c>
      <c r="I100" t="s">
        <v>109</v>
      </c>
      <c r="J100" s="1">
        <v>27.935347628330085</v>
      </c>
      <c r="K100" s="2">
        <v>0.17398853809784115</v>
      </c>
      <c r="L100" s="1">
        <v>56.64207883697696</v>
      </c>
      <c r="M100" s="12">
        <v>0.1284470796807165</v>
      </c>
      <c r="N100" s="13">
        <v>4.943290078843627</v>
      </c>
      <c r="O100" s="5">
        <v>120379</v>
      </c>
      <c r="P100" s="6">
        <v>24352</v>
      </c>
      <c r="Q100" s="12">
        <v>0.6571273172740157</v>
      </c>
      <c r="R100" s="6">
        <v>6557.6333333333405</v>
      </c>
      <c r="S100" s="13">
        <v>18.357080044121588</v>
      </c>
      <c r="T100" s="7">
        <v>42</v>
      </c>
      <c r="U100" s="14" t="s">
        <v>39</v>
      </c>
      <c r="V100" s="14" t="s">
        <v>35</v>
      </c>
      <c r="W100" s="6">
        <v>4309.2</v>
      </c>
      <c r="X100" s="1">
        <v>3.5335274207898326</v>
      </c>
      <c r="Y100" s="6">
        <v>62863.6</v>
      </c>
      <c r="Z100" s="5">
        <v>244082.0461243011</v>
      </c>
      <c r="AA100" s="6">
        <v>1900253.76</v>
      </c>
      <c r="AB100" s="8">
        <v>14.4503946465219</v>
      </c>
      <c r="AC100" s="14" t="s">
        <v>40</v>
      </c>
      <c r="AD100" s="6">
        <v>69076.03</v>
      </c>
      <c r="AE100" s="9">
        <v>726145.116691268</v>
      </c>
      <c r="AF100" s="10">
        <v>126340.9273</v>
      </c>
      <c r="AG100" s="7">
        <v>2008.3</v>
      </c>
      <c r="AH100" s="15">
        <f t="shared" si="3"/>
        <v>14.588229833843869</v>
      </c>
    </row>
    <row r="101" spans="1:34" ht="12.75">
      <c r="A101" t="s">
        <v>34</v>
      </c>
      <c r="B101" t="s">
        <v>97</v>
      </c>
      <c r="C101" t="str">
        <f t="shared" si="2"/>
        <v>High RidershipSOUTH</v>
      </c>
      <c r="E101" t="s">
        <v>36</v>
      </c>
      <c r="F101">
        <v>140</v>
      </c>
      <c r="G101" t="s">
        <v>37</v>
      </c>
      <c r="H101" t="s">
        <v>37</v>
      </c>
      <c r="I101" t="s">
        <v>105</v>
      </c>
      <c r="J101" s="1">
        <v>39.21340922355086</v>
      </c>
      <c r="K101" s="2">
        <v>0.2600446916401188</v>
      </c>
      <c r="L101" s="1">
        <v>189.85732698045635</v>
      </c>
      <c r="M101" s="12">
        <v>0.28752360105461316</v>
      </c>
      <c r="N101" s="13">
        <v>34.2361990916722</v>
      </c>
      <c r="O101" s="5">
        <v>1169953.631559714</v>
      </c>
      <c r="P101" s="6">
        <v>34173</v>
      </c>
      <c r="Q101" s="12">
        <v>0.7352379098287428</v>
      </c>
      <c r="R101" s="6">
        <v>40579.45000000007</v>
      </c>
      <c r="S101" s="13">
        <v>28.831185034782678</v>
      </c>
      <c r="T101" s="7">
        <v>42</v>
      </c>
      <c r="U101" s="14" t="s">
        <v>39</v>
      </c>
      <c r="V101" s="14" t="s">
        <v>35</v>
      </c>
      <c r="W101" s="6">
        <v>29835.55</v>
      </c>
      <c r="X101" s="1">
        <v>11.186215141367708</v>
      </c>
      <c r="Y101" s="6">
        <v>469071.04</v>
      </c>
      <c r="Z101" s="5">
        <v>5664497.77199176</v>
      </c>
      <c r="AA101" s="6">
        <v>19700983.67999998</v>
      </c>
      <c r="AB101" s="8">
        <v>14.4503946465219</v>
      </c>
      <c r="AC101" s="14" t="s">
        <v>40</v>
      </c>
      <c r="AD101" s="6">
        <v>506381.98</v>
      </c>
      <c r="AE101" s="9">
        <v>4747781.621302413</v>
      </c>
      <c r="AF101" s="10">
        <v>1234635.407686209</v>
      </c>
      <c r="AG101" s="7">
        <v>2008.3</v>
      </c>
      <c r="AH101" s="15">
        <f t="shared" si="3"/>
        <v>15.72188345782129</v>
      </c>
    </row>
    <row r="102" spans="1:34" ht="12.75">
      <c r="A102" t="s">
        <v>62</v>
      </c>
      <c r="B102" t="s">
        <v>97</v>
      </c>
      <c r="C102" t="str">
        <f t="shared" si="2"/>
        <v>CommuterSOUTH</v>
      </c>
      <c r="E102" t="s">
        <v>36</v>
      </c>
      <c r="F102">
        <v>143</v>
      </c>
      <c r="G102" t="s">
        <v>37</v>
      </c>
      <c r="H102" t="s">
        <v>51</v>
      </c>
      <c r="I102" t="s">
        <v>110</v>
      </c>
      <c r="J102" s="1">
        <f>O102/W102</f>
        <v>38.166957279860505</v>
      </c>
      <c r="K102" s="2">
        <f>AF102/AE102</f>
        <v>0.22433569981600135</v>
      </c>
      <c r="L102" s="1">
        <f>Z102/W102</f>
        <v>587.367153033029</v>
      </c>
      <c r="M102" s="12">
        <f>Z102/AA102</f>
        <v>0.45098536669040346</v>
      </c>
      <c r="N102" s="13">
        <f>O102/P102</f>
        <v>55.99040767386091</v>
      </c>
      <c r="O102" s="5">
        <v>140088</v>
      </c>
      <c r="P102" s="6">
        <v>2502</v>
      </c>
      <c r="Q102" s="12">
        <f>W102/R102</f>
        <v>0.6498947946208037</v>
      </c>
      <c r="R102" s="6">
        <v>5647.68333333333</v>
      </c>
      <c r="S102" s="13">
        <f>O102/R102</f>
        <v>24.80450686269593</v>
      </c>
      <c r="T102" s="7">
        <v>59.585931254996</v>
      </c>
      <c r="U102" s="14" t="s">
        <v>64</v>
      </c>
      <c r="V102" s="14" t="s">
        <v>97</v>
      </c>
      <c r="W102" s="6">
        <v>3670.4</v>
      </c>
      <c r="X102" s="1">
        <f>Z102/AD102</f>
        <v>16.74832396914358</v>
      </c>
      <c r="Y102" s="6">
        <v>80226.63</v>
      </c>
      <c r="Z102" s="5">
        <v>2155872.39849243</v>
      </c>
      <c r="AA102" s="6">
        <v>4780359.98</v>
      </c>
      <c r="AB102" s="8">
        <v>26.8722791732924</v>
      </c>
      <c r="AC102" s="14" t="s">
        <v>94</v>
      </c>
      <c r="AD102" s="6">
        <v>128721.68</v>
      </c>
      <c r="AE102" s="9">
        <v>899894.628918979</v>
      </c>
      <c r="AF102" s="10">
        <v>201878.4913392</v>
      </c>
      <c r="AG102" s="7">
        <v>2008.3</v>
      </c>
      <c r="AH102" s="15">
        <f t="shared" si="3"/>
        <v>21.85773485178727</v>
      </c>
    </row>
    <row r="103" spans="1:34" ht="12.75">
      <c r="A103" t="s">
        <v>66</v>
      </c>
      <c r="B103" t="s">
        <v>97</v>
      </c>
      <c r="C103" t="str">
        <f t="shared" si="2"/>
        <v>LocalSOUTH</v>
      </c>
      <c r="E103" t="s">
        <v>36</v>
      </c>
      <c r="F103">
        <v>148</v>
      </c>
      <c r="G103" t="s">
        <v>37</v>
      </c>
      <c r="H103" t="s">
        <v>37</v>
      </c>
      <c r="I103" t="s">
        <v>111</v>
      </c>
      <c r="J103" s="1">
        <v>37.37609164229548</v>
      </c>
      <c r="K103" s="2">
        <v>0.23138498770525776</v>
      </c>
      <c r="L103" s="1">
        <v>141.24850905001503</v>
      </c>
      <c r="M103" s="12">
        <v>0.2940785174996918</v>
      </c>
      <c r="N103" s="13">
        <v>17.965736633201026</v>
      </c>
      <c r="O103" s="5">
        <v>307789</v>
      </c>
      <c r="P103" s="6">
        <v>17132</v>
      </c>
      <c r="Q103" s="12">
        <v>0.6652408476285497</v>
      </c>
      <c r="R103" s="6">
        <v>12378.85</v>
      </c>
      <c r="S103" s="13">
        <v>24.864102885163</v>
      </c>
      <c r="T103" s="7">
        <v>42</v>
      </c>
      <c r="U103" s="14" t="s">
        <v>39</v>
      </c>
      <c r="V103" s="14" t="s">
        <v>35</v>
      </c>
      <c r="W103" s="6">
        <v>8234.916666666673</v>
      </c>
      <c r="X103" s="1">
        <v>7.882012451883284</v>
      </c>
      <c r="Y103" s="6">
        <v>131843.44</v>
      </c>
      <c r="Z103" s="5">
        <v>1163169.7013177872</v>
      </c>
      <c r="AA103" s="6">
        <v>3955303.2</v>
      </c>
      <c r="AB103" s="8">
        <v>14.4503946465219</v>
      </c>
      <c r="AC103" s="14" t="s">
        <v>40</v>
      </c>
      <c r="AD103" s="6">
        <v>147572.68</v>
      </c>
      <c r="AE103" s="9">
        <v>1408108.644520314</v>
      </c>
      <c r="AF103" s="10">
        <v>325815.2014</v>
      </c>
      <c r="AG103" s="7">
        <v>2008.3</v>
      </c>
      <c r="AH103" s="15">
        <f t="shared" si="3"/>
        <v>16.010294376587485</v>
      </c>
    </row>
    <row r="104" spans="1:34" ht="12.75">
      <c r="A104" t="s">
        <v>66</v>
      </c>
      <c r="B104" t="s">
        <v>97</v>
      </c>
      <c r="C104" t="str">
        <f t="shared" si="2"/>
        <v>LocalSOUTH</v>
      </c>
      <c r="E104" t="s">
        <v>36</v>
      </c>
      <c r="F104">
        <v>149</v>
      </c>
      <c r="G104" t="s">
        <v>37</v>
      </c>
      <c r="H104" t="s">
        <v>37</v>
      </c>
      <c r="I104" t="s">
        <v>110</v>
      </c>
      <c r="J104" s="1">
        <v>11.5414203160984</v>
      </c>
      <c r="K104" s="2">
        <v>0.05336139069192759</v>
      </c>
      <c r="L104" s="1">
        <v>130.6968722513845</v>
      </c>
      <c r="M104" s="12">
        <v>0.105021552501777</v>
      </c>
      <c r="N104" s="13">
        <v>7.081879194630872</v>
      </c>
      <c r="O104" s="5">
        <v>31656</v>
      </c>
      <c r="P104" s="6">
        <v>4470</v>
      </c>
      <c r="Q104" s="12">
        <v>0.6495153371327537</v>
      </c>
      <c r="R104" s="6">
        <v>4222.86666666667</v>
      </c>
      <c r="S104" s="13">
        <v>7.496329507601465</v>
      </c>
      <c r="T104" s="7">
        <v>42</v>
      </c>
      <c r="U104" s="14" t="s">
        <v>39</v>
      </c>
      <c r="V104" s="14" t="s">
        <v>35</v>
      </c>
      <c r="W104" s="6">
        <v>2742.8166666666702</v>
      </c>
      <c r="X104" s="1">
        <v>3.7571412108237383</v>
      </c>
      <c r="Y104" s="6">
        <v>82338.52</v>
      </c>
      <c r="Z104" s="5">
        <v>358477.559492302</v>
      </c>
      <c r="AA104" s="6">
        <v>3413371.36</v>
      </c>
      <c r="AB104" s="8">
        <v>14.4503946465219</v>
      </c>
      <c r="AC104" s="14" t="s">
        <v>40</v>
      </c>
      <c r="AD104" s="6">
        <v>95412.32</v>
      </c>
      <c r="AE104" s="9">
        <v>625776.601153154</v>
      </c>
      <c r="AF104" s="10">
        <v>33392.3097</v>
      </c>
      <c r="AG104" s="7">
        <v>2008.3</v>
      </c>
      <c r="AH104" s="15">
        <f t="shared" si="3"/>
        <v>30.019695082305866</v>
      </c>
    </row>
    <row r="105" spans="1:34" ht="12.75">
      <c r="A105" t="s">
        <v>34</v>
      </c>
      <c r="B105" t="s">
        <v>97</v>
      </c>
      <c r="C105" t="str">
        <f t="shared" si="2"/>
        <v>High RidershipSOUTH</v>
      </c>
      <c r="E105" t="s">
        <v>36</v>
      </c>
      <c r="F105">
        <v>150</v>
      </c>
      <c r="G105" t="s">
        <v>37</v>
      </c>
      <c r="H105" t="s">
        <v>112</v>
      </c>
      <c r="I105" t="s">
        <v>113</v>
      </c>
      <c r="J105" s="1">
        <v>42.21890471330046</v>
      </c>
      <c r="K105" s="2">
        <v>0.24098625291392958</v>
      </c>
      <c r="L105" s="1">
        <v>477.97404075050747</v>
      </c>
      <c r="M105" s="12">
        <v>0.4143144686965732</v>
      </c>
      <c r="N105" s="13">
        <v>41.15347064019713</v>
      </c>
      <c r="O105" s="5">
        <v>1770340</v>
      </c>
      <c r="P105" s="6">
        <v>43018</v>
      </c>
      <c r="Q105" s="12">
        <v>0.6845798760055681</v>
      </c>
      <c r="R105" s="6">
        <v>61252.7499999999</v>
      </c>
      <c r="S105" s="13">
        <v>28.902212553722126</v>
      </c>
      <c r="T105" s="7">
        <v>42</v>
      </c>
      <c r="U105" s="14" t="s">
        <v>39</v>
      </c>
      <c r="V105" s="14" t="s">
        <v>35</v>
      </c>
      <c r="W105" s="6">
        <v>41932.4</v>
      </c>
      <c r="X105" s="1">
        <v>20.992628684459575</v>
      </c>
      <c r="Y105" s="6">
        <v>858748.349999999</v>
      </c>
      <c r="Z105" s="5">
        <v>20042598.666366577</v>
      </c>
      <c r="AA105" s="6">
        <v>48375328.839999914</v>
      </c>
      <c r="AB105" s="8">
        <v>14.4503946465219</v>
      </c>
      <c r="AC105" s="14" t="s">
        <v>40</v>
      </c>
      <c r="AD105" s="6">
        <v>954744.589999999</v>
      </c>
      <c r="AE105" s="9">
        <v>8100714.67195779</v>
      </c>
      <c r="AF105" s="10">
        <v>1952160.87472</v>
      </c>
      <c r="AG105" s="7">
        <v>2008.3</v>
      </c>
      <c r="AH105" s="15">
        <f t="shared" si="3"/>
        <v>20.47935128921786</v>
      </c>
    </row>
    <row r="106" spans="1:34" ht="12.75">
      <c r="A106" t="s">
        <v>62</v>
      </c>
      <c r="B106" t="s">
        <v>97</v>
      </c>
      <c r="C106" t="str">
        <f t="shared" si="2"/>
        <v>CommuterSOUTH</v>
      </c>
      <c r="E106" t="s">
        <v>36</v>
      </c>
      <c r="F106">
        <v>152</v>
      </c>
      <c r="G106" t="s">
        <v>37</v>
      </c>
      <c r="H106" t="s">
        <v>37</v>
      </c>
      <c r="I106" t="s">
        <v>114</v>
      </c>
      <c r="J106" s="1">
        <f>O106/W106</f>
        <v>32.25421010425025</v>
      </c>
      <c r="K106" s="2">
        <f>AF106/AE106</f>
        <v>0.15660423319184902</v>
      </c>
      <c r="L106" s="1">
        <f>Z106/W106</f>
        <v>548.4668840196681</v>
      </c>
      <c r="M106" s="12">
        <f>Z106/AA106</f>
        <v>0.4455953748500892</v>
      </c>
      <c r="N106" s="13">
        <f>O106/P106</f>
        <v>33.57745974955279</v>
      </c>
      <c r="O106" s="5">
        <v>107817.223255814</v>
      </c>
      <c r="P106" s="6">
        <v>3211</v>
      </c>
      <c r="Q106" s="12">
        <f>W106/R106</f>
        <v>0.5580756013745699</v>
      </c>
      <c r="R106" s="6">
        <v>5989.75</v>
      </c>
      <c r="S106" s="13">
        <f>O106/R106</f>
        <v>18.000287700791183</v>
      </c>
      <c r="T106" s="7">
        <v>47.8461538461539</v>
      </c>
      <c r="U106" s="14" t="s">
        <v>102</v>
      </c>
      <c r="V106" s="14" t="s">
        <v>97</v>
      </c>
      <c r="W106" s="6">
        <v>3342.73333333333</v>
      </c>
      <c r="X106" s="1">
        <f>Z106/AD106</f>
        <v>11.36080992382771</v>
      </c>
      <c r="Y106" s="6">
        <v>86163.48</v>
      </c>
      <c r="Z106" s="5">
        <v>1833378.53544201</v>
      </c>
      <c r="AA106" s="6">
        <v>4114446.96</v>
      </c>
      <c r="AB106" s="8">
        <v>21.2779072461095</v>
      </c>
      <c r="AC106" s="14" t="s">
        <v>94</v>
      </c>
      <c r="AD106" s="6">
        <v>161377.45</v>
      </c>
      <c r="AE106" s="9">
        <v>946149.210657053</v>
      </c>
      <c r="AF106" s="10">
        <v>148170.971620021</v>
      </c>
      <c r="AG106" s="7">
        <v>2008.3</v>
      </c>
      <c r="AH106" s="15">
        <f t="shared" si="3"/>
        <v>25.77635467980298</v>
      </c>
    </row>
    <row r="107" spans="1:34" ht="12.75">
      <c r="A107" t="s">
        <v>66</v>
      </c>
      <c r="B107" t="s">
        <v>97</v>
      </c>
      <c r="C107" t="str">
        <f t="shared" si="2"/>
        <v>LocalSOUTH</v>
      </c>
      <c r="E107" t="s">
        <v>36</v>
      </c>
      <c r="F107">
        <v>153</v>
      </c>
      <c r="G107" t="s">
        <v>37</v>
      </c>
      <c r="H107" t="s">
        <v>37</v>
      </c>
      <c r="I107" t="s">
        <v>113</v>
      </c>
      <c r="J107" s="1">
        <f>O107/W107</f>
        <v>31.666780554470925</v>
      </c>
      <c r="K107" s="2">
        <f>AF107/AE107</f>
        <v>0.22092285496054376</v>
      </c>
      <c r="L107" s="1">
        <f>Z107/W107</f>
        <v>109.68900799341658</v>
      </c>
      <c r="M107" s="12">
        <f>Z107/AA107</f>
        <v>0.23773025413720056</v>
      </c>
      <c r="N107" s="13">
        <f>O107/P107</f>
        <v>17.319051813886443</v>
      </c>
      <c r="O107" s="5">
        <v>216263</v>
      </c>
      <c r="P107" s="6">
        <v>12487</v>
      </c>
      <c r="Q107" s="12">
        <f>W107/R107</f>
        <v>0.7177187697050373</v>
      </c>
      <c r="R107" s="6">
        <v>9515.33333333333</v>
      </c>
      <c r="S107" s="13">
        <f>O107/R107</f>
        <v>22.727842780074273</v>
      </c>
      <c r="T107" s="7">
        <v>30.7274765756387</v>
      </c>
      <c r="U107" s="14" t="s">
        <v>39</v>
      </c>
      <c r="V107" s="14" t="s">
        <v>97</v>
      </c>
      <c r="W107" s="6">
        <v>6829.33333333333</v>
      </c>
      <c r="X107" s="1">
        <f>Z107/AD107</f>
        <v>6.465856148225991</v>
      </c>
      <c r="Y107" s="6">
        <v>102523.76</v>
      </c>
      <c r="Z107" s="5">
        <v>749102.798589706</v>
      </c>
      <c r="AA107" s="6">
        <v>3151062.12</v>
      </c>
      <c r="AB107" s="8">
        <v>7.30662627462851</v>
      </c>
      <c r="AC107" s="14" t="s">
        <v>40</v>
      </c>
      <c r="AD107" s="6">
        <v>115855.16</v>
      </c>
      <c r="AE107" s="9">
        <v>1088759.55927221</v>
      </c>
      <c r="AF107" s="10">
        <v>240531.8702</v>
      </c>
      <c r="AG107" s="7">
        <v>2008.3</v>
      </c>
      <c r="AH107" s="15">
        <f t="shared" si="3"/>
        <v>15.012264740335812</v>
      </c>
    </row>
    <row r="108" spans="1:34" ht="12.75">
      <c r="A108" t="s">
        <v>62</v>
      </c>
      <c r="B108" t="s">
        <v>97</v>
      </c>
      <c r="C108" t="str">
        <f t="shared" si="2"/>
        <v>CommuterSOUTH</v>
      </c>
      <c r="E108" t="s">
        <v>36</v>
      </c>
      <c r="F108">
        <v>154</v>
      </c>
      <c r="G108" t="s">
        <v>37</v>
      </c>
      <c r="H108" t="s">
        <v>37</v>
      </c>
      <c r="I108" t="s">
        <v>115</v>
      </c>
      <c r="J108" s="1">
        <f>O108/W108</f>
        <v>16.846153846153847</v>
      </c>
      <c r="K108" s="2">
        <f>AF108/AE108</f>
        <v>0.07316336136974927</v>
      </c>
      <c r="L108" s="1">
        <f>Z108/W108</f>
        <v>164.67692096416744</v>
      </c>
      <c r="M108" s="12">
        <f>Z108/AA108</f>
        <v>0.18560712226888207</v>
      </c>
      <c r="N108" s="13">
        <f>O108/P108</f>
        <v>18.25</v>
      </c>
      <c r="O108" s="5">
        <v>18615</v>
      </c>
      <c r="P108" s="6">
        <v>1020</v>
      </c>
      <c r="Q108" s="12">
        <f>W108/R108</f>
        <v>0.5427974947807933</v>
      </c>
      <c r="R108" s="6">
        <v>2035.75</v>
      </c>
      <c r="S108" s="13">
        <f>O108/R108</f>
        <v>9.144050104384133</v>
      </c>
      <c r="T108" s="7">
        <v>42</v>
      </c>
      <c r="U108" s="14" t="s">
        <v>64</v>
      </c>
      <c r="V108" s="14" t="s">
        <v>97</v>
      </c>
      <c r="W108" s="6">
        <v>1105</v>
      </c>
      <c r="X108" s="1">
        <f>Z108/AD108</f>
        <v>3.717634753033215</v>
      </c>
      <c r="Y108" s="6">
        <v>23342.7</v>
      </c>
      <c r="Z108" s="5">
        <v>181967.997665405</v>
      </c>
      <c r="AA108" s="6">
        <v>980393.4</v>
      </c>
      <c r="AB108" s="8">
        <v>7.79549913529306</v>
      </c>
      <c r="AC108" s="14" t="s">
        <v>94</v>
      </c>
      <c r="AD108" s="6">
        <v>48947.25</v>
      </c>
      <c r="AE108" s="9">
        <v>293973.60218735</v>
      </c>
      <c r="AF108" s="10">
        <v>21508.09689</v>
      </c>
      <c r="AG108" s="7">
        <v>2008.3</v>
      </c>
      <c r="AH108" s="15">
        <f t="shared" si="3"/>
        <v>21.124615384615385</v>
      </c>
    </row>
    <row r="109" spans="1:34" ht="12.75">
      <c r="A109" t="s">
        <v>66</v>
      </c>
      <c r="B109" t="s">
        <v>97</v>
      </c>
      <c r="C109" t="str">
        <f t="shared" si="2"/>
        <v>LocalSOUTH</v>
      </c>
      <c r="E109" t="s">
        <v>36</v>
      </c>
      <c r="F109">
        <v>155</v>
      </c>
      <c r="G109" t="s">
        <v>37</v>
      </c>
      <c r="H109" t="s">
        <v>37</v>
      </c>
      <c r="I109" t="s">
        <v>111</v>
      </c>
      <c r="J109" s="1">
        <v>28.78027458099755</v>
      </c>
      <c r="K109" s="2">
        <v>0.1704545274031738</v>
      </c>
      <c r="L109" s="1">
        <v>118.30214860797786</v>
      </c>
      <c r="M109" s="12">
        <v>0.2370980264734256</v>
      </c>
      <c r="N109" s="13">
        <v>18.84668421712423</v>
      </c>
      <c r="O109" s="5">
        <v>150340</v>
      </c>
      <c r="P109" s="6">
        <v>7977</v>
      </c>
      <c r="Q109" s="12">
        <v>0.628263362144999</v>
      </c>
      <c r="R109" s="6">
        <v>8314.53333333334</v>
      </c>
      <c r="S109" s="13">
        <v>18.08159207171377</v>
      </c>
      <c r="T109" s="7">
        <v>42</v>
      </c>
      <c r="U109" s="14" t="s">
        <v>39</v>
      </c>
      <c r="V109" s="14" t="s">
        <v>35</v>
      </c>
      <c r="W109" s="6">
        <v>5223.71666666667</v>
      </c>
      <c r="X109" s="1">
        <v>6.571220608223978</v>
      </c>
      <c r="Y109" s="6">
        <v>82358.52</v>
      </c>
      <c r="Z109" s="5">
        <v>617976.9053859711</v>
      </c>
      <c r="AA109" s="6">
        <v>2606419.44</v>
      </c>
      <c r="AB109" s="8">
        <v>14.4503946465219</v>
      </c>
      <c r="AC109" s="14" t="s">
        <v>40</v>
      </c>
      <c r="AD109" s="6">
        <v>94042.94</v>
      </c>
      <c r="AE109" s="9">
        <v>936655.631459791</v>
      </c>
      <c r="AF109" s="10">
        <v>159657.193</v>
      </c>
      <c r="AG109" s="7">
        <v>2008.3</v>
      </c>
      <c r="AH109" s="15">
        <f t="shared" si="3"/>
        <v>15.766268589095239</v>
      </c>
    </row>
    <row r="110" spans="1:34" ht="12.75">
      <c r="A110" t="s">
        <v>62</v>
      </c>
      <c r="B110" t="s">
        <v>97</v>
      </c>
      <c r="C110" t="str">
        <f t="shared" si="2"/>
        <v>CommuterSOUTH</v>
      </c>
      <c r="E110" t="s">
        <v>36</v>
      </c>
      <c r="F110">
        <v>157</v>
      </c>
      <c r="G110" t="s">
        <v>37</v>
      </c>
      <c r="H110" t="s">
        <v>37</v>
      </c>
      <c r="I110" t="s">
        <v>116</v>
      </c>
      <c r="J110" s="1">
        <f>O110/W110</f>
        <v>25.472350230414794</v>
      </c>
      <c r="K110" s="2">
        <f>AF110/AE110</f>
        <v>0.1281733227081107</v>
      </c>
      <c r="L110" s="1">
        <f>Z110/W110</f>
        <v>394.75470929564005</v>
      </c>
      <c r="M110" s="12">
        <f>Z110/AA110</f>
        <v>0.42248032107620137</v>
      </c>
      <c r="N110" s="13">
        <f>O110/P110</f>
        <v>30.708333333333332</v>
      </c>
      <c r="O110" s="5">
        <v>45509.75</v>
      </c>
      <c r="P110" s="6">
        <v>1482</v>
      </c>
      <c r="Q110" s="12">
        <f>W110/R110</f>
        <v>0.5486725663716809</v>
      </c>
      <c r="R110" s="6">
        <v>3256.28333333333</v>
      </c>
      <c r="S110" s="13">
        <f>O110/R110</f>
        <v>13.975979772439963</v>
      </c>
      <c r="T110" s="7">
        <v>42</v>
      </c>
      <c r="U110" s="14" t="s">
        <v>64</v>
      </c>
      <c r="V110" s="14" t="s">
        <v>97</v>
      </c>
      <c r="W110" s="6">
        <v>1786.63333333333</v>
      </c>
      <c r="X110" s="1">
        <f>Z110/AD110</f>
        <v>8.700159650330463</v>
      </c>
      <c r="Y110" s="6">
        <v>39747.24</v>
      </c>
      <c r="Z110" s="5">
        <v>705281.922117899</v>
      </c>
      <c r="AA110" s="6">
        <v>1669384.08</v>
      </c>
      <c r="AB110" s="8">
        <v>17.7441734852005</v>
      </c>
      <c r="AC110" s="14" t="s">
        <v>94</v>
      </c>
      <c r="AD110" s="6">
        <v>81065.4</v>
      </c>
      <c r="AE110" s="9">
        <v>476793.861906007</v>
      </c>
      <c r="AF110" s="10">
        <v>61112.253527325</v>
      </c>
      <c r="AG110" s="7">
        <v>2008.3</v>
      </c>
      <c r="AH110" s="15">
        <f t="shared" si="3"/>
        <v>22.247004608294972</v>
      </c>
    </row>
    <row r="111" spans="1:34" ht="12.75">
      <c r="A111" t="s">
        <v>62</v>
      </c>
      <c r="B111" t="s">
        <v>97</v>
      </c>
      <c r="C111" t="str">
        <f t="shared" si="2"/>
        <v>CommuterSOUTH</v>
      </c>
      <c r="E111" t="s">
        <v>36</v>
      </c>
      <c r="F111">
        <v>158</v>
      </c>
      <c r="G111" t="s">
        <v>37</v>
      </c>
      <c r="H111" t="s">
        <v>37</v>
      </c>
      <c r="I111" t="s">
        <v>117</v>
      </c>
      <c r="J111" s="1">
        <f>O111/W111</f>
        <v>42.72536028154064</v>
      </c>
      <c r="K111" s="2">
        <f>AF111/AE111</f>
        <v>0.18887052402943105</v>
      </c>
      <c r="L111" s="1">
        <f>Z111/W111</f>
        <v>648.1729351625335</v>
      </c>
      <c r="M111" s="12">
        <f>Z111/AA111</f>
        <v>0.45599194834298956</v>
      </c>
      <c r="N111" s="13">
        <f>O111/P111</f>
        <v>60.124501992031874</v>
      </c>
      <c r="O111" s="5">
        <v>181095</v>
      </c>
      <c r="P111" s="6">
        <v>3012</v>
      </c>
      <c r="Q111" s="12">
        <f>W111/R111</f>
        <v>0.5645247217499011</v>
      </c>
      <c r="R111" s="6">
        <v>7508.23333333333</v>
      </c>
      <c r="S111" s="13">
        <f>O111/R111</f>
        <v>24.119522124601005</v>
      </c>
      <c r="T111" s="7">
        <v>64</v>
      </c>
      <c r="U111" s="14" t="s">
        <v>64</v>
      </c>
      <c r="V111" s="14" t="s">
        <v>97</v>
      </c>
      <c r="W111" s="6">
        <v>4238.58333333333</v>
      </c>
      <c r="X111" s="1">
        <f>Z111/AD111</f>
        <v>16.13032583041327</v>
      </c>
      <c r="Y111" s="6">
        <v>94140.06</v>
      </c>
      <c r="Z111" s="5">
        <v>2747335.00009766</v>
      </c>
      <c r="AA111" s="6">
        <v>6024963.84</v>
      </c>
      <c r="AB111" s="8">
        <v>29.1834846939513</v>
      </c>
      <c r="AC111" s="14" t="s">
        <v>94</v>
      </c>
      <c r="AD111" s="6">
        <v>170321.11</v>
      </c>
      <c r="AE111" s="9">
        <v>1240062.14442336</v>
      </c>
      <c r="AF111" s="10">
        <v>234211.1870463</v>
      </c>
      <c r="AG111" s="7">
        <v>2008.3</v>
      </c>
      <c r="AH111" s="15">
        <f t="shared" si="3"/>
        <v>22.210265222263743</v>
      </c>
    </row>
    <row r="112" spans="1:34" ht="12.75">
      <c r="A112" t="s">
        <v>62</v>
      </c>
      <c r="B112" t="s">
        <v>97</v>
      </c>
      <c r="C112" t="str">
        <f t="shared" si="2"/>
        <v>CommuterSOUTH</v>
      </c>
      <c r="E112" t="s">
        <v>36</v>
      </c>
      <c r="F112">
        <v>159</v>
      </c>
      <c r="G112" t="s">
        <v>37</v>
      </c>
      <c r="H112" t="s">
        <v>37</v>
      </c>
      <c r="I112" t="s">
        <v>118</v>
      </c>
      <c r="J112" s="1">
        <f>O112/W112</f>
        <v>34.41887662381366</v>
      </c>
      <c r="K112" s="2">
        <f>AF112/AE112</f>
        <v>0.1661659228181714</v>
      </c>
      <c r="L112" s="1">
        <f>Z112/W112</f>
        <v>456.54352888169007</v>
      </c>
      <c r="M112" s="12">
        <f>Z112/AA112</f>
        <v>0.35181454665914486</v>
      </c>
      <c r="N112" s="13">
        <f>O112/P112</f>
        <v>54.15528196981732</v>
      </c>
      <c r="O112" s="5">
        <v>136363</v>
      </c>
      <c r="P112" s="6">
        <v>2518</v>
      </c>
      <c r="Q112" s="12">
        <f>W112/R112</f>
        <v>0.6013914539428753</v>
      </c>
      <c r="R112" s="6">
        <v>6587.83333333333</v>
      </c>
      <c r="S112" s="13">
        <f>O112/R112</f>
        <v>20.69921825587574</v>
      </c>
      <c r="T112" s="7">
        <v>61.7720413026211</v>
      </c>
      <c r="U112" s="14" t="s">
        <v>64</v>
      </c>
      <c r="V112" s="14" t="s">
        <v>97</v>
      </c>
      <c r="W112" s="6">
        <v>3961.86666666667</v>
      </c>
      <c r="X112" s="1">
        <f>Z112/AD112</f>
        <v>12.050388966821075</v>
      </c>
      <c r="Y112" s="6">
        <v>83232.49</v>
      </c>
      <c r="Z112" s="5">
        <v>1808764.58895874</v>
      </c>
      <c r="AA112" s="6">
        <v>5141244.46</v>
      </c>
      <c r="AB112" s="8">
        <v>21.731472757318</v>
      </c>
      <c r="AC112" s="14" t="s">
        <v>94</v>
      </c>
      <c r="AD112" s="6">
        <v>150100.1</v>
      </c>
      <c r="AE112" s="9">
        <v>1074503.04178839</v>
      </c>
      <c r="AF112" s="10">
        <v>178545.7895097</v>
      </c>
      <c r="AG112" s="7">
        <v>2008.3</v>
      </c>
      <c r="AH112" s="15">
        <f t="shared" si="3"/>
        <v>21.00840260483272</v>
      </c>
    </row>
    <row r="113" spans="1:34" ht="12.75">
      <c r="A113" t="s">
        <v>62</v>
      </c>
      <c r="B113" t="s">
        <v>97</v>
      </c>
      <c r="C113" t="str">
        <f t="shared" si="2"/>
        <v>CommuterSOUTH</v>
      </c>
      <c r="E113" t="s">
        <v>36</v>
      </c>
      <c r="F113">
        <v>161</v>
      </c>
      <c r="G113" t="s">
        <v>37</v>
      </c>
      <c r="H113" t="s">
        <v>37</v>
      </c>
      <c r="I113" t="s">
        <v>113</v>
      </c>
      <c r="J113" s="1">
        <f>O113/W113</f>
        <v>25.298507462686565</v>
      </c>
      <c r="K113" s="2">
        <f>AF113/AE113</f>
        <v>0.13502816012674895</v>
      </c>
      <c r="L113" s="1">
        <f>Z113/W113</f>
        <v>281.41790680387123</v>
      </c>
      <c r="M113" s="12">
        <f>Z113/AA113</f>
        <v>0.3241785028791689</v>
      </c>
      <c r="N113" s="13">
        <f>O113/P113</f>
        <v>33.9</v>
      </c>
      <c r="O113" s="5">
        <v>83733</v>
      </c>
      <c r="P113" s="6">
        <v>2470</v>
      </c>
      <c r="Q113" s="12">
        <f>W113/R113</f>
        <v>0.5759312320916902</v>
      </c>
      <c r="R113" s="6">
        <v>5746.86666666667</v>
      </c>
      <c r="S113" s="13">
        <f>O113/R113</f>
        <v>14.570200573065893</v>
      </c>
      <c r="T113" s="7">
        <v>46.4</v>
      </c>
      <c r="U113" s="14" t="s">
        <v>64</v>
      </c>
      <c r="V113" s="14" t="s">
        <v>97</v>
      </c>
      <c r="W113" s="6">
        <v>3309.8</v>
      </c>
      <c r="X113" s="1">
        <f>Z113/AD113</f>
        <v>7.100223967110154</v>
      </c>
      <c r="Y113" s="6">
        <v>61922.9</v>
      </c>
      <c r="Z113" s="5">
        <v>931436.987939453</v>
      </c>
      <c r="AA113" s="6">
        <v>2873222.56</v>
      </c>
      <c r="AB113" s="8">
        <v>15.0418825335934</v>
      </c>
      <c r="AC113" s="14" t="s">
        <v>94</v>
      </c>
      <c r="AD113" s="6">
        <v>131184.17</v>
      </c>
      <c r="AE113" s="9">
        <v>841493.079875647</v>
      </c>
      <c r="AF113" s="10">
        <v>113625.262335</v>
      </c>
      <c r="AG113" s="7">
        <v>2008.3</v>
      </c>
      <c r="AH113" s="15">
        <f t="shared" si="3"/>
        <v>18.708955223880597</v>
      </c>
    </row>
    <row r="114" spans="1:34" ht="12.75">
      <c r="A114" t="s">
        <v>62</v>
      </c>
      <c r="B114" t="s">
        <v>97</v>
      </c>
      <c r="C114" t="str">
        <f t="shared" si="2"/>
        <v>CommuterSOUTH</v>
      </c>
      <c r="E114" t="s">
        <v>36</v>
      </c>
      <c r="F114">
        <v>162</v>
      </c>
      <c r="G114" t="s">
        <v>37</v>
      </c>
      <c r="H114" t="s">
        <v>37</v>
      </c>
      <c r="I114" t="s">
        <v>113</v>
      </c>
      <c r="J114" s="1">
        <f>O114/W114</f>
        <v>35.876288659793815</v>
      </c>
      <c r="K114" s="2">
        <f>AF114/AE114</f>
        <v>0.14333691562898812</v>
      </c>
      <c r="L114" s="1">
        <f>Z114/W114</f>
        <v>561.5257757127902</v>
      </c>
      <c r="M114" s="12">
        <f>Z114/AA114</f>
        <v>0.37648887042377216</v>
      </c>
      <c r="N114" s="13">
        <f>O114/P114</f>
        <v>29</v>
      </c>
      <c r="O114" s="5">
        <v>42978</v>
      </c>
      <c r="P114" s="6">
        <v>1482</v>
      </c>
      <c r="Q114" s="12">
        <f>W114/R114</f>
        <v>0.48338870431893755</v>
      </c>
      <c r="R114" s="6">
        <v>2478.23333333333</v>
      </c>
      <c r="S114" s="13">
        <f>O114/R114</f>
        <v>17.342192691029926</v>
      </c>
      <c r="T114" s="7">
        <v>55.6666666666667</v>
      </c>
      <c r="U114" s="14" t="s">
        <v>64</v>
      </c>
      <c r="V114" s="14" t="s">
        <v>97</v>
      </c>
      <c r="W114" s="6">
        <v>1197.95</v>
      </c>
      <c r="X114" s="1">
        <f>Z114/AD114</f>
        <v>10.864049833281603</v>
      </c>
      <c r="Y114" s="6">
        <v>32100.12</v>
      </c>
      <c r="Z114" s="5">
        <v>672679.803015137</v>
      </c>
      <c r="AA114" s="6">
        <v>1786718.96</v>
      </c>
      <c r="AB114" s="8">
        <v>20.9556787642893</v>
      </c>
      <c r="AC114" s="14" t="s">
        <v>94</v>
      </c>
      <c r="AD114" s="6">
        <v>61917.96</v>
      </c>
      <c r="AE114" s="9">
        <v>401665.887794201</v>
      </c>
      <c r="AF114" s="10">
        <v>57573.5494698</v>
      </c>
      <c r="AG114" s="7">
        <v>2008.3</v>
      </c>
      <c r="AH114" s="15">
        <f t="shared" si="3"/>
        <v>26.79587628865979</v>
      </c>
    </row>
    <row r="115" spans="1:34" ht="12.75">
      <c r="A115" t="s">
        <v>34</v>
      </c>
      <c r="B115" t="s">
        <v>97</v>
      </c>
      <c r="C115" t="str">
        <f t="shared" si="2"/>
        <v>High RidershipSOUTH</v>
      </c>
      <c r="E115" t="s">
        <v>36</v>
      </c>
      <c r="F115">
        <v>164</v>
      </c>
      <c r="G115" t="s">
        <v>37</v>
      </c>
      <c r="H115" t="s">
        <v>37</v>
      </c>
      <c r="I115" t="s">
        <v>113</v>
      </c>
      <c r="J115" s="1">
        <v>76.47192728136785</v>
      </c>
      <c r="K115" s="2">
        <v>0.4215105842747984</v>
      </c>
      <c r="L115" s="1">
        <v>368.2273972605344</v>
      </c>
      <c r="M115" s="12">
        <v>0.4981772762435412</v>
      </c>
      <c r="N115" s="13">
        <v>35.229812029846094</v>
      </c>
      <c r="O115" s="5">
        <v>382032.081651651</v>
      </c>
      <c r="P115" s="6">
        <v>10844</v>
      </c>
      <c r="Q115" s="12">
        <v>0.6043936766544349</v>
      </c>
      <c r="R115" s="6">
        <v>8265.66666666666</v>
      </c>
      <c r="S115" s="13">
        <v>46.2191492904365</v>
      </c>
      <c r="T115" s="7">
        <v>42</v>
      </c>
      <c r="U115" s="14" t="s">
        <v>39</v>
      </c>
      <c r="V115" s="14" t="s">
        <v>35</v>
      </c>
      <c r="W115" s="6">
        <v>4995.71666666667</v>
      </c>
      <c r="X115" s="1">
        <v>17.707506763121305</v>
      </c>
      <c r="Y115" s="6">
        <v>94605.58</v>
      </c>
      <c r="Z115" s="5">
        <v>1839559.7456177408</v>
      </c>
      <c r="AA115" s="6">
        <v>3692580.6</v>
      </c>
      <c r="AB115" s="8">
        <v>14.4503946465219</v>
      </c>
      <c r="AC115" s="14" t="s">
        <v>40</v>
      </c>
      <c r="AD115" s="6">
        <v>103885.87</v>
      </c>
      <c r="AE115" s="9">
        <v>964546.996979459</v>
      </c>
      <c r="AF115" s="10">
        <v>406566.768257314</v>
      </c>
      <c r="AG115" s="7">
        <v>2008.3</v>
      </c>
      <c r="AH115" s="15">
        <f t="shared" si="3"/>
        <v>18.937338987065573</v>
      </c>
    </row>
    <row r="116" spans="1:34" ht="12.75">
      <c r="A116" t="s">
        <v>34</v>
      </c>
      <c r="B116" t="s">
        <v>97</v>
      </c>
      <c r="C116" t="str">
        <f t="shared" si="2"/>
        <v>High RidershipSOUTH</v>
      </c>
      <c r="E116" t="s">
        <v>36</v>
      </c>
      <c r="F116">
        <v>166</v>
      </c>
      <c r="G116" t="s">
        <v>37</v>
      </c>
      <c r="H116" t="s">
        <v>37</v>
      </c>
      <c r="I116" t="s">
        <v>118</v>
      </c>
      <c r="J116" s="1">
        <v>58.06253980196948</v>
      </c>
      <c r="K116" s="2">
        <v>0.3826182806731</v>
      </c>
      <c r="L116" s="1">
        <v>211.90501162290926</v>
      </c>
      <c r="M116" s="12">
        <v>0.352250235976342</v>
      </c>
      <c r="N116" s="13">
        <v>34.89008889027637</v>
      </c>
      <c r="O116" s="5">
        <v>790051.172831418</v>
      </c>
      <c r="P116" s="6">
        <v>22644</v>
      </c>
      <c r="Q116" s="12">
        <v>0.7574664462221034</v>
      </c>
      <c r="R116" s="6">
        <v>17963.7</v>
      </c>
      <c r="S116" s="13">
        <v>43.98042568242725</v>
      </c>
      <c r="T116" s="7">
        <v>42</v>
      </c>
      <c r="U116" s="14" t="s">
        <v>39</v>
      </c>
      <c r="V116" s="14" t="s">
        <v>35</v>
      </c>
      <c r="W116" s="6">
        <v>13606.9</v>
      </c>
      <c r="X116" s="1">
        <v>10.998714473962819</v>
      </c>
      <c r="Y116" s="6">
        <v>235728</v>
      </c>
      <c r="Z116" s="5">
        <v>2883370.302651762</v>
      </c>
      <c r="AA116" s="6">
        <v>8185573.8</v>
      </c>
      <c r="AB116" s="8">
        <v>14.4503946465219</v>
      </c>
      <c r="AC116" s="14" t="s">
        <v>40</v>
      </c>
      <c r="AD116" s="6">
        <v>262155.21</v>
      </c>
      <c r="AE116" s="9">
        <v>2166537.496250173</v>
      </c>
      <c r="AF116" s="10">
        <v>828956.851829044</v>
      </c>
      <c r="AG116" s="7">
        <v>2008.3</v>
      </c>
      <c r="AH116" s="15">
        <f t="shared" si="3"/>
        <v>17.324151717143508</v>
      </c>
    </row>
    <row r="117" spans="1:34" ht="12.75">
      <c r="A117" t="s">
        <v>62</v>
      </c>
      <c r="B117" t="s">
        <v>97</v>
      </c>
      <c r="C117" t="str">
        <f t="shared" si="2"/>
        <v>CommuterSOUTH</v>
      </c>
      <c r="E117" t="s">
        <v>36</v>
      </c>
      <c r="F117">
        <v>167</v>
      </c>
      <c r="G117" t="s">
        <v>37</v>
      </c>
      <c r="H117" t="s">
        <v>37</v>
      </c>
      <c r="I117" t="s">
        <v>119</v>
      </c>
      <c r="J117" s="1">
        <f>O117/W117</f>
        <v>29.283944176340118</v>
      </c>
      <c r="K117" s="2">
        <f>AF117/AE117</f>
        <v>0.16110897669199745</v>
      </c>
      <c r="L117" s="1">
        <f>Z117/W117</f>
        <v>421.0187136340493</v>
      </c>
      <c r="M117" s="12">
        <f>Z117/AA117</f>
        <v>0.45114230879300665</v>
      </c>
      <c r="N117" s="13">
        <f>O117/P117</f>
        <v>32.510860121633364</v>
      </c>
      <c r="O117" s="5">
        <v>74840</v>
      </c>
      <c r="P117" s="6">
        <v>2302</v>
      </c>
      <c r="Q117" s="12">
        <f>W117/R117</f>
        <v>0.5511822344914854</v>
      </c>
      <c r="R117" s="6">
        <v>4636.7</v>
      </c>
      <c r="S117" s="13">
        <f>O117/R117</f>
        <v>16.14078978583907</v>
      </c>
      <c r="T117" s="7">
        <v>49.0816681146829</v>
      </c>
      <c r="U117" s="14" t="s">
        <v>64</v>
      </c>
      <c r="V117" s="14" t="s">
        <v>97</v>
      </c>
      <c r="W117" s="6">
        <v>2555.66666666667</v>
      </c>
      <c r="X117" s="1">
        <f>Z117/AD117</f>
        <v>11.855238839652019</v>
      </c>
      <c r="Y117" s="6">
        <v>48606.73</v>
      </c>
      <c r="Z117" s="5">
        <v>1075983.49247742</v>
      </c>
      <c r="AA117" s="6">
        <v>2385020.14</v>
      </c>
      <c r="AB117" s="8">
        <v>22.1365126285479</v>
      </c>
      <c r="AC117" s="14" t="s">
        <v>94</v>
      </c>
      <c r="AD117" s="6">
        <v>90760.17</v>
      </c>
      <c r="AE117" s="9">
        <v>652156.968671994</v>
      </c>
      <c r="AF117" s="10">
        <v>105068.3418653</v>
      </c>
      <c r="AG117" s="7">
        <v>2008.3</v>
      </c>
      <c r="AH117" s="15">
        <f t="shared" si="3"/>
        <v>19.019197860962542</v>
      </c>
    </row>
    <row r="118" spans="1:34" ht="12.75">
      <c r="A118" t="s">
        <v>34</v>
      </c>
      <c r="B118" t="s">
        <v>97</v>
      </c>
      <c r="C118" t="str">
        <f t="shared" si="2"/>
        <v>High RidershipSOUTH</v>
      </c>
      <c r="E118" t="s">
        <v>36</v>
      </c>
      <c r="F118">
        <v>168</v>
      </c>
      <c r="G118" t="s">
        <v>37</v>
      </c>
      <c r="H118" t="s">
        <v>37</v>
      </c>
      <c r="I118" t="s">
        <v>120</v>
      </c>
      <c r="J118" s="1">
        <v>58.22413566337528</v>
      </c>
      <c r="K118" s="2">
        <v>0.3101064521047705</v>
      </c>
      <c r="L118" s="1">
        <v>262.4791207543177</v>
      </c>
      <c r="M118" s="12">
        <v>0.42137494186756064</v>
      </c>
      <c r="N118" s="13">
        <v>28.60765807374969</v>
      </c>
      <c r="O118" s="5">
        <v>378650.9622641509</v>
      </c>
      <c r="P118" s="6">
        <v>13236</v>
      </c>
      <c r="Q118" s="12">
        <v>0.6151799030721165</v>
      </c>
      <c r="R118" s="6">
        <v>10571.43333333333</v>
      </c>
      <c r="S118" s="13">
        <v>35.81831813385296</v>
      </c>
      <c r="T118" s="7">
        <v>42</v>
      </c>
      <c r="U118" s="14" t="s">
        <v>39</v>
      </c>
      <c r="V118" s="14" t="s">
        <v>35</v>
      </c>
      <c r="W118" s="6">
        <v>6503.333333333339</v>
      </c>
      <c r="X118" s="1">
        <v>10.838132736698386</v>
      </c>
      <c r="Y118" s="6">
        <v>128826.58</v>
      </c>
      <c r="Z118" s="5">
        <v>1706989.2153055812</v>
      </c>
      <c r="AA118" s="6">
        <v>4050998.4</v>
      </c>
      <c r="AB118" s="8">
        <v>14.4503946465219</v>
      </c>
      <c r="AC118" s="14" t="s">
        <v>40</v>
      </c>
      <c r="AD118" s="6">
        <v>157498.46</v>
      </c>
      <c r="AE118" s="9">
        <v>1276383.6406130851</v>
      </c>
      <c r="AF118" s="10">
        <v>395814.8023150943</v>
      </c>
      <c r="AG118" s="7">
        <v>2008.3</v>
      </c>
      <c r="AH118" s="15">
        <f t="shared" si="3"/>
        <v>19.809315222962564</v>
      </c>
    </row>
    <row r="119" spans="1:34" ht="12.75">
      <c r="A119" t="s">
        <v>34</v>
      </c>
      <c r="B119" t="s">
        <v>97</v>
      </c>
      <c r="C119" t="str">
        <f t="shared" si="2"/>
        <v>High RidershipSOUTH</v>
      </c>
      <c r="E119" t="s">
        <v>36</v>
      </c>
      <c r="F119">
        <v>169</v>
      </c>
      <c r="G119" t="s">
        <v>37</v>
      </c>
      <c r="H119" t="s">
        <v>37</v>
      </c>
      <c r="I119" t="s">
        <v>118</v>
      </c>
      <c r="J119" s="1">
        <v>68.10389995687162</v>
      </c>
      <c r="K119" s="2">
        <v>0.41696203110690283</v>
      </c>
      <c r="L119" s="1">
        <v>318.21745523440126</v>
      </c>
      <c r="M119" s="12">
        <v>0.453112649502915</v>
      </c>
      <c r="N119" s="13">
        <v>49.15894670050761</v>
      </c>
      <c r="O119" s="5">
        <v>1239592</v>
      </c>
      <c r="P119" s="6">
        <v>25216</v>
      </c>
      <c r="Q119" s="12">
        <v>0.6844451213130248</v>
      </c>
      <c r="R119" s="6">
        <v>26593.05</v>
      </c>
      <c r="S119" s="13">
        <v>46.6133820678711</v>
      </c>
      <c r="T119" s="7">
        <v>42</v>
      </c>
      <c r="U119" s="14" t="s">
        <v>39</v>
      </c>
      <c r="V119" s="14" t="s">
        <v>35</v>
      </c>
      <c r="W119" s="6">
        <v>18201.48333333334</v>
      </c>
      <c r="X119" s="1">
        <v>17.455527834205352</v>
      </c>
      <c r="Y119" s="6">
        <v>304351.4</v>
      </c>
      <c r="Z119" s="5">
        <v>5792029.707824703</v>
      </c>
      <c r="AA119" s="6">
        <v>12782758.8</v>
      </c>
      <c r="AB119" s="8">
        <v>14.4503946465219</v>
      </c>
      <c r="AC119" s="14" t="s">
        <v>40</v>
      </c>
      <c r="AD119" s="6">
        <v>331816.36</v>
      </c>
      <c r="AE119" s="9">
        <v>3111300.8106663628</v>
      </c>
      <c r="AF119" s="10">
        <v>1297294.3054</v>
      </c>
      <c r="AG119" s="7">
        <v>2008.3</v>
      </c>
      <c r="AH119" s="15">
        <f t="shared" si="3"/>
        <v>16.721241583790327</v>
      </c>
    </row>
    <row r="120" spans="1:34" ht="12.75">
      <c r="A120" t="s">
        <v>62</v>
      </c>
      <c r="B120" t="s">
        <v>97</v>
      </c>
      <c r="C120" t="str">
        <f t="shared" si="2"/>
        <v>CommuterSOUTH</v>
      </c>
      <c r="E120" t="s">
        <v>36</v>
      </c>
      <c r="F120">
        <v>170</v>
      </c>
      <c r="G120" t="s">
        <v>37</v>
      </c>
      <c r="H120" t="s">
        <v>37</v>
      </c>
      <c r="I120" t="s">
        <v>121</v>
      </c>
      <c r="J120" s="1">
        <f>O120/W120</f>
        <v>29.357798165137613</v>
      </c>
      <c r="K120" s="2">
        <f>AF120/AE120</f>
        <v>0.1785603625854448</v>
      </c>
      <c r="L120" s="1">
        <f>Z120/W120</f>
        <v>241.57797997150985</v>
      </c>
      <c r="M120" s="12">
        <f>Z120/AA120</f>
        <v>0.31246143259621817</v>
      </c>
      <c r="N120" s="13">
        <f>O120/P120</f>
        <v>26.666666666666668</v>
      </c>
      <c r="O120" s="5">
        <v>39520</v>
      </c>
      <c r="P120" s="6">
        <v>1482</v>
      </c>
      <c r="Q120" s="12">
        <f>W120/R120</f>
        <v>0.5881294964028769</v>
      </c>
      <c r="R120" s="6">
        <v>2288.86666666667</v>
      </c>
      <c r="S120" s="13">
        <f>O120/R120</f>
        <v>17.266187050359687</v>
      </c>
      <c r="T120" s="7">
        <v>44.6666666666667</v>
      </c>
      <c r="U120" s="14" t="s">
        <v>64</v>
      </c>
      <c r="V120" s="14" t="s">
        <v>97</v>
      </c>
      <c r="W120" s="6">
        <v>1346.15</v>
      </c>
      <c r="X120" s="1">
        <f>Z120/AD120</f>
        <v>7.52428843779134</v>
      </c>
      <c r="Y120" s="6">
        <v>23341.5</v>
      </c>
      <c r="Z120" s="5">
        <v>325200.197738648</v>
      </c>
      <c r="AA120" s="6">
        <v>1040769.08</v>
      </c>
      <c r="AB120" s="8">
        <v>13.9322750353939</v>
      </c>
      <c r="AC120" s="14" t="s">
        <v>94</v>
      </c>
      <c r="AD120" s="6">
        <v>43220.06</v>
      </c>
      <c r="AE120" s="9">
        <v>304943.876566918</v>
      </c>
      <c r="AF120" s="10">
        <v>54450.889168</v>
      </c>
      <c r="AG120" s="7">
        <v>2008.3</v>
      </c>
      <c r="AH120" s="15">
        <f t="shared" si="3"/>
        <v>17.339449541284402</v>
      </c>
    </row>
    <row r="121" spans="1:34" ht="12.75">
      <c r="A121" t="s">
        <v>62</v>
      </c>
      <c r="B121" t="s">
        <v>97</v>
      </c>
      <c r="C121" t="str">
        <f t="shared" si="2"/>
        <v>CommuterSOUTH</v>
      </c>
      <c r="E121" t="s">
        <v>36</v>
      </c>
      <c r="F121">
        <v>173</v>
      </c>
      <c r="G121" t="s">
        <v>37</v>
      </c>
      <c r="H121" t="s">
        <v>37</v>
      </c>
      <c r="I121" t="s">
        <v>122</v>
      </c>
      <c r="J121" s="1">
        <f>O121/W121</f>
        <v>22.46113989637306</v>
      </c>
      <c r="K121" s="2">
        <f>AF121/AE121</f>
        <v>0.09655982814099348</v>
      </c>
      <c r="L121" s="1">
        <f>Z121/W121</f>
        <v>334.87992422907286</v>
      </c>
      <c r="M121" s="12">
        <f>Z121/AA121</f>
        <v>0.31907874785350465</v>
      </c>
      <c r="N121" s="13">
        <f>O121/P121</f>
        <v>18.0625</v>
      </c>
      <c r="O121" s="5">
        <v>18423.75</v>
      </c>
      <c r="P121" s="6">
        <v>1020</v>
      </c>
      <c r="Q121" s="12">
        <f>W121/R121</f>
        <v>0.5376044568245125</v>
      </c>
      <c r="R121" s="6">
        <v>1525.75</v>
      </c>
      <c r="S121" s="13">
        <f>O121/R121</f>
        <v>12.075208913649025</v>
      </c>
      <c r="T121" s="7">
        <v>42</v>
      </c>
      <c r="U121" t="s">
        <v>64</v>
      </c>
      <c r="V121" s="14" t="s">
        <v>97</v>
      </c>
      <c r="W121" s="6">
        <v>820.25</v>
      </c>
      <c r="X121" s="1">
        <f>Z121/AD121</f>
        <v>6.929986423079759</v>
      </c>
      <c r="Y121" s="6">
        <v>20496.9</v>
      </c>
      <c r="Z121" s="5">
        <v>274685.257848897</v>
      </c>
      <c r="AA121" s="6">
        <v>860869.8</v>
      </c>
      <c r="AB121" s="8">
        <v>13.4013074098472</v>
      </c>
      <c r="AC121" s="14" t="s">
        <v>94</v>
      </c>
      <c r="AD121" s="6">
        <v>39637.2</v>
      </c>
      <c r="AE121" s="9">
        <v>227322.90067562</v>
      </c>
      <c r="AF121" s="10">
        <v>21950.26022175</v>
      </c>
      <c r="AG121" s="7">
        <v>2008.3</v>
      </c>
      <c r="AH121" s="15">
        <f t="shared" si="3"/>
        <v>24.988601036269433</v>
      </c>
    </row>
    <row r="122" spans="1:34" ht="12.75">
      <c r="A122" t="s">
        <v>34</v>
      </c>
      <c r="B122" t="s">
        <v>97</v>
      </c>
      <c r="C122" t="str">
        <f t="shared" si="2"/>
        <v>High RidershipSOUTH</v>
      </c>
      <c r="E122" t="s">
        <v>36</v>
      </c>
      <c r="F122">
        <v>174</v>
      </c>
      <c r="G122" t="s">
        <v>37</v>
      </c>
      <c r="H122" t="s">
        <v>37</v>
      </c>
      <c r="I122" t="s">
        <v>122</v>
      </c>
      <c r="J122" s="1">
        <v>58.05706058730181</v>
      </c>
      <c r="K122" s="2">
        <v>0.33610331676337124</v>
      </c>
      <c r="L122" s="1">
        <v>431.21703386278216</v>
      </c>
      <c r="M122" s="12">
        <v>0.431955173953971</v>
      </c>
      <c r="N122" s="13">
        <v>84.3529136026719</v>
      </c>
      <c r="O122" s="5">
        <v>2879218</v>
      </c>
      <c r="P122" s="6">
        <v>34133</v>
      </c>
      <c r="Q122" s="12">
        <v>0.7300268230037489</v>
      </c>
      <c r="R122" s="6">
        <v>67932.9833333334</v>
      </c>
      <c r="S122" s="13">
        <v>42.383211493484104</v>
      </c>
      <c r="T122" s="7">
        <v>42</v>
      </c>
      <c r="U122" s="14" t="s">
        <v>39</v>
      </c>
      <c r="V122" s="14" t="s">
        <v>35</v>
      </c>
      <c r="W122" s="6">
        <v>49592.9</v>
      </c>
      <c r="X122" s="1">
        <v>20.968444070317986</v>
      </c>
      <c r="Y122" s="6">
        <v>827959.12</v>
      </c>
      <c r="Z122" s="5">
        <v>21385303.23865357</v>
      </c>
      <c r="AA122" s="6">
        <v>49508153.92</v>
      </c>
      <c r="AB122" s="8">
        <v>14.4503946465219</v>
      </c>
      <c r="AC122" s="14" t="s">
        <v>40</v>
      </c>
      <c r="AD122" s="6">
        <v>1019880.31</v>
      </c>
      <c r="AE122" s="9">
        <v>9035731.011817161</v>
      </c>
      <c r="AF122" s="10">
        <v>3036939.1624534</v>
      </c>
      <c r="AG122" s="7">
        <v>2008.3</v>
      </c>
      <c r="AH122" s="15">
        <f t="shared" si="3"/>
        <v>16.695114018337303</v>
      </c>
    </row>
    <row r="123" spans="1:34" ht="12.75">
      <c r="A123" t="s">
        <v>62</v>
      </c>
      <c r="B123" t="s">
        <v>97</v>
      </c>
      <c r="C123" t="str">
        <f t="shared" si="2"/>
        <v>CommuterSOUTH</v>
      </c>
      <c r="E123" t="s">
        <v>36</v>
      </c>
      <c r="F123">
        <v>175</v>
      </c>
      <c r="G123" t="s">
        <v>37</v>
      </c>
      <c r="H123" t="s">
        <v>37</v>
      </c>
      <c r="I123" t="s">
        <v>122</v>
      </c>
      <c r="J123" s="1">
        <f>O123/W123</f>
        <v>19.757207890743576</v>
      </c>
      <c r="K123" s="2">
        <f>AF123/AE123</f>
        <v>0.10083111741963675</v>
      </c>
      <c r="L123" s="1">
        <f>Z123/W123</f>
        <v>310.37025796661646</v>
      </c>
      <c r="M123" s="12">
        <f>Z123/AA123</f>
        <v>0.27977210502471983</v>
      </c>
      <c r="N123" s="13">
        <f>O123/P123</f>
        <v>24.11111111111111</v>
      </c>
      <c r="O123" s="5">
        <v>53599</v>
      </c>
      <c r="P123" s="6">
        <v>2223</v>
      </c>
      <c r="Q123" s="12">
        <f>W123/R123</f>
        <v>0.5651801029159517</v>
      </c>
      <c r="R123" s="6">
        <v>4800.03333333333</v>
      </c>
      <c r="S123" s="13">
        <f>O123/R123</f>
        <v>11.166380789022305</v>
      </c>
      <c r="T123" s="7">
        <v>48</v>
      </c>
      <c r="U123" s="14" t="s">
        <v>64</v>
      </c>
      <c r="V123" s="14" t="s">
        <v>97</v>
      </c>
      <c r="W123" s="6">
        <v>2712.88333333333</v>
      </c>
      <c r="X123" s="1">
        <f>Z123/AD123</f>
        <v>7.258847578893574</v>
      </c>
      <c r="Y123" s="6">
        <v>62644.14</v>
      </c>
      <c r="Z123" s="5">
        <v>841998.3</v>
      </c>
      <c r="AA123" s="6">
        <v>3009586.32</v>
      </c>
      <c r="AB123" s="8">
        <v>13.4409746865389</v>
      </c>
      <c r="AC123" s="14" t="s">
        <v>94</v>
      </c>
      <c r="AD123" s="6">
        <v>115996.14</v>
      </c>
      <c r="AE123" s="9">
        <v>721498.014606274</v>
      </c>
      <c r="AF123" s="10">
        <v>72749.4510288</v>
      </c>
      <c r="AG123" s="7">
        <v>2008.3</v>
      </c>
      <c r="AH123" s="15">
        <f t="shared" si="3"/>
        <v>23.091350531107768</v>
      </c>
    </row>
    <row r="124" spans="1:34" ht="12.75">
      <c r="A124" t="s">
        <v>62</v>
      </c>
      <c r="B124" t="s">
        <v>97</v>
      </c>
      <c r="C124" t="str">
        <f t="shared" si="2"/>
        <v>CommuterSOUTH</v>
      </c>
      <c r="E124" t="s">
        <v>36</v>
      </c>
      <c r="F124">
        <v>177</v>
      </c>
      <c r="G124" t="s">
        <v>37</v>
      </c>
      <c r="H124" t="s">
        <v>37</v>
      </c>
      <c r="I124" t="s">
        <v>123</v>
      </c>
      <c r="J124" s="1">
        <f>O124/W124</f>
        <v>41.86938175654351</v>
      </c>
      <c r="K124" s="2">
        <f>AF124/AE124</f>
        <v>0.191135957947973</v>
      </c>
      <c r="L124" s="1">
        <f>Z124/W124</f>
        <v>796.3286213493076</v>
      </c>
      <c r="M124" s="12">
        <f>Z124/AA124</f>
        <v>0.47833985390446315</v>
      </c>
      <c r="N124" s="13">
        <f>O124/P124</f>
        <v>35.16013628620102</v>
      </c>
      <c r="O124" s="5">
        <v>309585</v>
      </c>
      <c r="P124" s="6">
        <v>8805</v>
      </c>
      <c r="Q124" s="12">
        <f>W124/R124</f>
        <v>0.5543111031146298</v>
      </c>
      <c r="R124" s="6">
        <v>13339.2</v>
      </c>
      <c r="S124" s="13">
        <f>O124/R124</f>
        <v>23.208663188197193</v>
      </c>
      <c r="T124" s="7">
        <v>59.4062464508802</v>
      </c>
      <c r="U124" s="14" t="s">
        <v>64</v>
      </c>
      <c r="V124" s="14" t="s">
        <v>97</v>
      </c>
      <c r="W124" s="6">
        <v>7394.06666666667</v>
      </c>
      <c r="X124" s="1">
        <f>Z124/AD124</f>
        <v>18.13221642437195</v>
      </c>
      <c r="Y124" s="6">
        <v>207216.33</v>
      </c>
      <c r="Z124" s="5">
        <v>5888106.91483154</v>
      </c>
      <c r="AA124" s="6">
        <v>12309463.38</v>
      </c>
      <c r="AB124" s="8">
        <v>28.4152649302859</v>
      </c>
      <c r="AC124" s="14" t="s">
        <v>94</v>
      </c>
      <c r="AD124" s="6">
        <v>324731.78</v>
      </c>
      <c r="AE124" s="9">
        <v>2148313.4155896</v>
      </c>
      <c r="AF124" s="10">
        <v>410619.9426612</v>
      </c>
      <c r="AG124" s="7">
        <v>2008.3</v>
      </c>
      <c r="AH124" s="15">
        <f t="shared" si="3"/>
        <v>28.024676993264855</v>
      </c>
    </row>
    <row r="125" spans="1:34" ht="12.75">
      <c r="A125" t="s">
        <v>62</v>
      </c>
      <c r="B125" t="s">
        <v>97</v>
      </c>
      <c r="C125" t="str">
        <f t="shared" si="2"/>
        <v>CommuterSOUTH</v>
      </c>
      <c r="E125" t="s">
        <v>36</v>
      </c>
      <c r="F125">
        <v>179</v>
      </c>
      <c r="G125" t="s">
        <v>37</v>
      </c>
      <c r="H125" t="s">
        <v>37</v>
      </c>
      <c r="I125" t="s">
        <v>123</v>
      </c>
      <c r="J125" s="1">
        <f>O125/W125</f>
        <v>26.132264149154985</v>
      </c>
      <c r="K125" s="2">
        <f>AF125/AE125</f>
        <v>0.11829680554068603</v>
      </c>
      <c r="L125" s="1">
        <f>Z125/W125</f>
        <v>563.9287059610126</v>
      </c>
      <c r="M125" s="12">
        <f>Z125/AA125</f>
        <v>0.5002245060767897</v>
      </c>
      <c r="N125" s="13">
        <f>O125/P125</f>
        <v>27.547761790567545</v>
      </c>
      <c r="O125" s="5">
        <v>137849</v>
      </c>
      <c r="P125" s="6">
        <v>5004</v>
      </c>
      <c r="Q125" s="12">
        <f>W125/R125</f>
        <v>0.5195063341419921</v>
      </c>
      <c r="R125" s="6">
        <v>10153.9666666667</v>
      </c>
      <c r="S125" s="13">
        <f>O125/R125</f>
        <v>13.57587675095771</v>
      </c>
      <c r="T125" s="7">
        <v>42.6910471622702</v>
      </c>
      <c r="U125" s="14" t="s">
        <v>64</v>
      </c>
      <c r="V125" s="14" t="s">
        <v>97</v>
      </c>
      <c r="W125" s="6">
        <v>5275.05</v>
      </c>
      <c r="X125" s="1">
        <f>Z125/AD125</f>
        <v>11.003031209969494</v>
      </c>
      <c r="Y125" s="6">
        <v>139302.42</v>
      </c>
      <c r="Z125" s="5">
        <v>2974752.12037964</v>
      </c>
      <c r="AA125" s="6">
        <v>5946834.04</v>
      </c>
      <c r="AB125" s="8">
        <v>21.354633468533</v>
      </c>
      <c r="AC125" s="14" t="s">
        <v>94</v>
      </c>
      <c r="AD125" s="6">
        <v>270357.51</v>
      </c>
      <c r="AE125" s="9">
        <v>1534169.43237221</v>
      </c>
      <c r="AF125" s="10">
        <v>181487.3430078</v>
      </c>
      <c r="AG125" s="7">
        <v>2008.3</v>
      </c>
      <c r="AH125" s="15">
        <f t="shared" si="3"/>
        <v>26.407791395342226</v>
      </c>
    </row>
    <row r="126" spans="1:34" ht="12.75">
      <c r="A126" t="s">
        <v>34</v>
      </c>
      <c r="B126" t="s">
        <v>97</v>
      </c>
      <c r="C126" t="str">
        <f t="shared" si="2"/>
        <v>High RidershipSOUTH</v>
      </c>
      <c r="E126" t="s">
        <v>36</v>
      </c>
      <c r="F126">
        <v>180</v>
      </c>
      <c r="G126" t="s">
        <v>37</v>
      </c>
      <c r="H126" t="s">
        <v>37</v>
      </c>
      <c r="I126" t="s">
        <v>115</v>
      </c>
      <c r="J126" s="1">
        <v>41.868524340959915</v>
      </c>
      <c r="K126" s="2">
        <v>0.25878264848376664</v>
      </c>
      <c r="L126" s="1">
        <v>218.16023843575863</v>
      </c>
      <c r="M126" s="12">
        <v>0.30383550499182355</v>
      </c>
      <c r="N126" s="13">
        <v>49.10091542190404</v>
      </c>
      <c r="O126" s="5">
        <v>1397313.8510765452</v>
      </c>
      <c r="P126" s="6">
        <v>28458</v>
      </c>
      <c r="Q126" s="12">
        <v>0.722531230481513</v>
      </c>
      <c r="R126" s="6">
        <v>46190.18333333333</v>
      </c>
      <c r="S126" s="13">
        <v>30.251316410518946</v>
      </c>
      <c r="T126" s="7">
        <v>42</v>
      </c>
      <c r="U126" s="14" t="s">
        <v>39</v>
      </c>
      <c r="V126" s="14" t="s">
        <v>35</v>
      </c>
      <c r="W126" s="6">
        <v>33373.85</v>
      </c>
      <c r="X126" s="1">
        <v>10.795474241561577</v>
      </c>
      <c r="Y126" s="6">
        <v>560997.3900000011</v>
      </c>
      <c r="Z126" s="5">
        <v>7280847.073519245</v>
      </c>
      <c r="AA126" s="6">
        <v>23963121.340000004</v>
      </c>
      <c r="AB126" s="8">
        <v>14.4503946465219</v>
      </c>
      <c r="AC126" s="14" t="s">
        <v>40</v>
      </c>
      <c r="AD126" s="6">
        <v>674435.130000001</v>
      </c>
      <c r="AE126" s="9">
        <v>5666263.41507647</v>
      </c>
      <c r="AF126" s="10">
        <v>1466330.6535601611</v>
      </c>
      <c r="AG126" s="7">
        <v>2008.3</v>
      </c>
      <c r="AH126" s="15">
        <f t="shared" si="3"/>
        <v>16.809489765190445</v>
      </c>
    </row>
    <row r="127" spans="1:34" ht="12.75">
      <c r="A127" t="s">
        <v>34</v>
      </c>
      <c r="B127" t="s">
        <v>97</v>
      </c>
      <c r="C127" t="str">
        <f t="shared" si="2"/>
        <v>High RidershipSOUTH</v>
      </c>
      <c r="E127" t="s">
        <v>36</v>
      </c>
      <c r="F127">
        <v>181</v>
      </c>
      <c r="G127" t="s">
        <v>37</v>
      </c>
      <c r="H127" t="s">
        <v>37</v>
      </c>
      <c r="I127" t="s">
        <v>124</v>
      </c>
      <c r="J127" s="1">
        <v>40.324865131001566</v>
      </c>
      <c r="K127" s="2">
        <v>0.23601559472916409</v>
      </c>
      <c r="L127" s="1">
        <v>212.71478463998054</v>
      </c>
      <c r="M127" s="12">
        <v>0.37706762205030453</v>
      </c>
      <c r="N127" s="13">
        <v>35.43500401328024</v>
      </c>
      <c r="O127" s="5">
        <v>820001.4278713181</v>
      </c>
      <c r="P127" s="6">
        <v>23141</v>
      </c>
      <c r="Q127" s="12">
        <v>0.6667098355701913</v>
      </c>
      <c r="R127" s="6">
        <v>30500.350000000068</v>
      </c>
      <c r="S127" s="13">
        <v>26.884984200880194</v>
      </c>
      <c r="T127" s="7">
        <v>42</v>
      </c>
      <c r="U127" s="14" t="s">
        <v>39</v>
      </c>
      <c r="V127" s="14" t="s">
        <v>35</v>
      </c>
      <c r="W127" s="6">
        <v>20334.883333333328</v>
      </c>
      <c r="X127" s="1">
        <v>10.02165879225929</v>
      </c>
      <c r="Y127" s="6">
        <v>346057.35</v>
      </c>
      <c r="Z127" s="5">
        <v>4325530.328929128</v>
      </c>
      <c r="AA127" s="6">
        <v>11471497.620000001</v>
      </c>
      <c r="AB127" s="8">
        <v>14.4503946465219</v>
      </c>
      <c r="AC127" s="14" t="s">
        <v>40</v>
      </c>
      <c r="AD127" s="6">
        <v>431618.2</v>
      </c>
      <c r="AE127" s="9">
        <v>3638901.71985628</v>
      </c>
      <c r="AF127" s="10">
        <v>858837.553572858</v>
      </c>
      <c r="AG127" s="7">
        <v>2008.3</v>
      </c>
      <c r="AH127" s="15">
        <f t="shared" si="3"/>
        <v>17.017916667008173</v>
      </c>
    </row>
    <row r="128" spans="1:34" ht="12.75">
      <c r="A128" t="s">
        <v>66</v>
      </c>
      <c r="B128" t="s">
        <v>97</v>
      </c>
      <c r="C128" t="str">
        <f t="shared" si="2"/>
        <v>LocalSOUTH</v>
      </c>
      <c r="E128" t="s">
        <v>36</v>
      </c>
      <c r="F128">
        <v>182</v>
      </c>
      <c r="G128" t="s">
        <v>37</v>
      </c>
      <c r="H128" t="s">
        <v>37</v>
      </c>
      <c r="I128" t="s">
        <v>123</v>
      </c>
      <c r="J128" s="1">
        <v>33.20167668612475</v>
      </c>
      <c r="K128" s="2">
        <v>0.160614102415823</v>
      </c>
      <c r="L128" s="1">
        <v>123.14841470281786</v>
      </c>
      <c r="M128" s="12">
        <v>0.17581233370750984</v>
      </c>
      <c r="N128" s="13">
        <v>12.611973229388836</v>
      </c>
      <c r="O128" s="5">
        <v>171485</v>
      </c>
      <c r="P128" s="6">
        <v>13597</v>
      </c>
      <c r="Q128" s="12">
        <v>0.5494520496940664</v>
      </c>
      <c r="R128" s="6">
        <v>9400.18333333333</v>
      </c>
      <c r="S128" s="13">
        <v>18.24272930847094</v>
      </c>
      <c r="T128" s="7">
        <v>42</v>
      </c>
      <c r="U128" s="14" t="s">
        <v>39</v>
      </c>
      <c r="V128" s="14" t="s">
        <v>35</v>
      </c>
      <c r="W128" s="6">
        <v>5164.95</v>
      </c>
      <c r="X128" s="1">
        <v>4.614054568044369</v>
      </c>
      <c r="Y128" s="6">
        <v>102834.59</v>
      </c>
      <c r="Z128" s="5">
        <v>636055.4045193191</v>
      </c>
      <c r="AA128" s="6">
        <v>3617808.78</v>
      </c>
      <c r="AB128" s="8">
        <v>14.4503946465219</v>
      </c>
      <c r="AC128" s="14" t="s">
        <v>40</v>
      </c>
      <c r="AD128" s="6">
        <v>137851.73</v>
      </c>
      <c r="AE128" s="9">
        <v>1137521.701095663</v>
      </c>
      <c r="AF128" s="10">
        <v>182702.027</v>
      </c>
      <c r="AG128" s="7">
        <v>2008.3</v>
      </c>
      <c r="AH128" s="15">
        <f t="shared" si="3"/>
        <v>19.91008431833803</v>
      </c>
    </row>
    <row r="129" spans="1:34" ht="12.75">
      <c r="A129" t="s">
        <v>66</v>
      </c>
      <c r="B129" t="s">
        <v>97</v>
      </c>
      <c r="C129" t="str">
        <f t="shared" si="2"/>
        <v>LocalSOUTH</v>
      </c>
      <c r="E129" t="s">
        <v>36</v>
      </c>
      <c r="F129">
        <v>183</v>
      </c>
      <c r="G129" t="s">
        <v>37</v>
      </c>
      <c r="H129" t="s">
        <v>37</v>
      </c>
      <c r="I129" t="s">
        <v>113</v>
      </c>
      <c r="J129" s="1">
        <v>39.85515370657199</v>
      </c>
      <c r="K129" s="2">
        <v>0.23645863636263484</v>
      </c>
      <c r="L129" s="1">
        <v>194.4143700720336</v>
      </c>
      <c r="M129" s="12">
        <v>0.38825790460940646</v>
      </c>
      <c r="N129" s="13">
        <v>25.770356627499485</v>
      </c>
      <c r="O129" s="5">
        <v>250024</v>
      </c>
      <c r="P129" s="6">
        <v>9702</v>
      </c>
      <c r="Q129" s="12">
        <v>0.6542189762245348</v>
      </c>
      <c r="R129" s="6">
        <v>9589.01666666667</v>
      </c>
      <c r="S129" s="13">
        <v>26.073997855185002</v>
      </c>
      <c r="T129" s="7">
        <v>42</v>
      </c>
      <c r="U129" s="14" t="s">
        <v>39</v>
      </c>
      <c r="V129" s="14" t="s">
        <v>35</v>
      </c>
      <c r="W129" s="6">
        <v>6273.31666666667</v>
      </c>
      <c r="X129" s="1">
        <v>9.040733670462183</v>
      </c>
      <c r="Y129" s="6">
        <v>102556.8</v>
      </c>
      <c r="Z129" s="5">
        <v>1219622.9080123901</v>
      </c>
      <c r="AA129" s="6">
        <v>3141270</v>
      </c>
      <c r="AB129" s="8">
        <v>14.4503946465219</v>
      </c>
      <c r="AC129" s="14" t="s">
        <v>40</v>
      </c>
      <c r="AD129" s="6">
        <v>134903.09</v>
      </c>
      <c r="AE129" s="9">
        <v>1138167.296149255</v>
      </c>
      <c r="AF129" s="10">
        <v>269129.4868</v>
      </c>
      <c r="AG129" s="7">
        <v>2008.3</v>
      </c>
      <c r="AH129" s="15">
        <f t="shared" si="3"/>
        <v>16.34809869314211</v>
      </c>
    </row>
    <row r="130" spans="1:34" ht="12.75">
      <c r="A130" t="s">
        <v>66</v>
      </c>
      <c r="B130" t="s">
        <v>97</v>
      </c>
      <c r="C130" t="str">
        <f aca="true" t="shared" si="12" ref="C130:C193">CONCATENATE(A130,B130)</f>
        <v>LocalSOUTH</v>
      </c>
      <c r="E130" t="s">
        <v>36</v>
      </c>
      <c r="F130">
        <v>187</v>
      </c>
      <c r="G130" t="s">
        <v>37</v>
      </c>
      <c r="H130" t="s">
        <v>37</v>
      </c>
      <c r="I130" t="s">
        <v>123</v>
      </c>
      <c r="J130" s="1">
        <v>38.1902114464059</v>
      </c>
      <c r="K130" s="2">
        <v>0.25480205143399104</v>
      </c>
      <c r="L130" s="1">
        <v>128.82507249243253</v>
      </c>
      <c r="M130" s="12">
        <v>0.20422419275173442</v>
      </c>
      <c r="N130" s="13">
        <v>12.302922539764644</v>
      </c>
      <c r="O130" s="5">
        <v>190277</v>
      </c>
      <c r="P130" s="6">
        <v>15466</v>
      </c>
      <c r="Q130" s="12">
        <v>0.8018416492765895</v>
      </c>
      <c r="R130" s="6">
        <v>6213.63333333333</v>
      </c>
      <c r="S130" s="13">
        <v>30.62250213240779</v>
      </c>
      <c r="T130" s="7">
        <v>42</v>
      </c>
      <c r="U130" s="14" t="s">
        <v>39</v>
      </c>
      <c r="V130" s="14" t="s">
        <v>35</v>
      </c>
      <c r="W130" s="6">
        <v>4982.349999999989</v>
      </c>
      <c r="X130" s="1">
        <v>5.948041390264399</v>
      </c>
      <c r="Y130" s="6">
        <v>91540.98</v>
      </c>
      <c r="Z130" s="5">
        <v>641851.5999326699</v>
      </c>
      <c r="AA130" s="6">
        <v>3142877.4</v>
      </c>
      <c r="AB130" s="8">
        <v>14.4503946465219</v>
      </c>
      <c r="AC130" s="14" t="s">
        <v>40</v>
      </c>
      <c r="AD130" s="6">
        <v>107909.74</v>
      </c>
      <c r="AE130" s="9">
        <v>788272.210799029</v>
      </c>
      <c r="AF130" s="10">
        <v>200853.3764</v>
      </c>
      <c r="AG130" s="7">
        <v>2008.3</v>
      </c>
      <c r="AH130" s="15">
        <f aca="true" t="shared" si="13" ref="AH130:AH193">Y130/W130</f>
        <v>18.37305287665463</v>
      </c>
    </row>
    <row r="131" spans="1:34" ht="12.75">
      <c r="A131" t="s">
        <v>62</v>
      </c>
      <c r="B131" t="s">
        <v>97</v>
      </c>
      <c r="C131" t="str">
        <f t="shared" si="12"/>
        <v>CommuterSOUTH</v>
      </c>
      <c r="E131" t="s">
        <v>36</v>
      </c>
      <c r="F131">
        <v>190</v>
      </c>
      <c r="G131" t="s">
        <v>37</v>
      </c>
      <c r="H131" t="s">
        <v>37</v>
      </c>
      <c r="I131" t="s">
        <v>125</v>
      </c>
      <c r="J131" s="1">
        <f>O131/W131</f>
        <v>36.57718994735569</v>
      </c>
      <c r="K131" s="2">
        <f>AF131/AE131</f>
        <v>0.14941747085498586</v>
      </c>
      <c r="L131" s="1">
        <f>Z131/W131</f>
        <v>502.1055479775099</v>
      </c>
      <c r="M131" s="12">
        <f>Z131/AA131</f>
        <v>0.3455101936929472</v>
      </c>
      <c r="N131" s="13">
        <f>O131/P131</f>
        <v>32.55430463576159</v>
      </c>
      <c r="O131" s="5">
        <v>98314</v>
      </c>
      <c r="P131" s="6">
        <v>3020</v>
      </c>
      <c r="Q131" s="12">
        <f>W131/R131</f>
        <v>0.4898578458173865</v>
      </c>
      <c r="R131" s="6">
        <v>5487</v>
      </c>
      <c r="S131" s="13">
        <f>O131/R131</f>
        <v>17.917623473665028</v>
      </c>
      <c r="T131" s="7">
        <v>61.1874172185431</v>
      </c>
      <c r="U131" s="14" t="s">
        <v>64</v>
      </c>
      <c r="V131" s="14" t="s">
        <v>97</v>
      </c>
      <c r="W131" s="6">
        <v>2687.85</v>
      </c>
      <c r="X131" s="1">
        <f>Z131/AD131</f>
        <v>10.318612221835219</v>
      </c>
      <c r="Y131" s="6">
        <v>63871.08</v>
      </c>
      <c r="Z131" s="5">
        <v>1349584.39713135</v>
      </c>
      <c r="AA131" s="6">
        <v>3906062.46</v>
      </c>
      <c r="AB131" s="8">
        <v>21.1298195855049</v>
      </c>
      <c r="AC131" s="14" t="s">
        <v>94</v>
      </c>
      <c r="AD131" s="6">
        <v>130791.27</v>
      </c>
      <c r="AE131" s="9">
        <v>901444.954496133</v>
      </c>
      <c r="AF131" s="10">
        <v>134691.6252158</v>
      </c>
      <c r="AG131" s="7">
        <v>2008.3</v>
      </c>
      <c r="AH131" s="15">
        <f t="shared" si="13"/>
        <v>23.762888554048775</v>
      </c>
    </row>
    <row r="132" spans="1:34" ht="12.75">
      <c r="A132" t="s">
        <v>62</v>
      </c>
      <c r="B132" t="s">
        <v>97</v>
      </c>
      <c r="C132" t="str">
        <f t="shared" si="12"/>
        <v>CommuterSOUTH</v>
      </c>
      <c r="E132" t="s">
        <v>36</v>
      </c>
      <c r="F132">
        <v>191</v>
      </c>
      <c r="G132" t="s">
        <v>37</v>
      </c>
      <c r="H132" t="s">
        <v>37</v>
      </c>
      <c r="I132" t="s">
        <v>125</v>
      </c>
      <c r="J132" s="1">
        <f>O132/W132</f>
        <v>29.622377622377588</v>
      </c>
      <c r="K132" s="2">
        <f>AF132/AE132</f>
        <v>0.13912559260552645</v>
      </c>
      <c r="L132" s="1">
        <f>Z132/W132</f>
        <v>359.6055956860515</v>
      </c>
      <c r="M132" s="12">
        <f>Z132/AA132</f>
        <v>0.39290744127052746</v>
      </c>
      <c r="N132" s="13">
        <f>O132/P132</f>
        <v>32.09090909090909</v>
      </c>
      <c r="O132" s="5">
        <v>87191</v>
      </c>
      <c r="P132" s="6">
        <v>2717</v>
      </c>
      <c r="Q132" s="12">
        <f>W132/R132</f>
        <v>0.5181159420289861</v>
      </c>
      <c r="R132" s="6">
        <v>5681</v>
      </c>
      <c r="S132" s="13">
        <f>O132/R132</f>
        <v>15.347826086956522</v>
      </c>
      <c r="T132" s="7">
        <v>46</v>
      </c>
      <c r="U132" s="14" t="s">
        <v>64</v>
      </c>
      <c r="V132" s="14" t="s">
        <v>97</v>
      </c>
      <c r="W132" s="6">
        <v>2943.41666666667</v>
      </c>
      <c r="X132" s="1">
        <f>Z132/AD132</f>
        <v>8.487255184604752</v>
      </c>
      <c r="Y132" s="6">
        <v>58561.23</v>
      </c>
      <c r="Z132" s="5">
        <v>1058469.10376892</v>
      </c>
      <c r="AA132" s="6">
        <v>2693940.08</v>
      </c>
      <c r="AB132" s="8">
        <v>18.074570902437</v>
      </c>
      <c r="AC132" s="14" t="s">
        <v>94</v>
      </c>
      <c r="AD132" s="6">
        <v>124712.77</v>
      </c>
      <c r="AE132" s="9">
        <v>817251.348678054</v>
      </c>
      <c r="AF132" s="10">
        <v>113700.5781925</v>
      </c>
      <c r="AG132" s="7">
        <v>2008.3</v>
      </c>
      <c r="AH132" s="15">
        <f t="shared" si="13"/>
        <v>19.895664335664314</v>
      </c>
    </row>
    <row r="133" spans="1:34" ht="12.75">
      <c r="A133" t="s">
        <v>62</v>
      </c>
      <c r="B133" t="s">
        <v>97</v>
      </c>
      <c r="C133" t="str">
        <f t="shared" si="12"/>
        <v>CommuterSOUTH</v>
      </c>
      <c r="E133" t="s">
        <v>36</v>
      </c>
      <c r="F133">
        <v>192</v>
      </c>
      <c r="G133" t="s">
        <v>37</v>
      </c>
      <c r="H133" t="s">
        <v>37</v>
      </c>
      <c r="I133" t="s">
        <v>123</v>
      </c>
      <c r="J133" s="1">
        <f>O133/W133</f>
        <v>36.6359447004609</v>
      </c>
      <c r="K133" s="2">
        <f>AF133/AE133</f>
        <v>0.16887094891882065</v>
      </c>
      <c r="L133" s="1">
        <f>Z133/W133</f>
        <v>524.142855033348</v>
      </c>
      <c r="M133" s="12">
        <f>Z133/AA133</f>
        <v>0.4844319376180268</v>
      </c>
      <c r="N133" s="13">
        <f>O133/P133</f>
        <v>29.444444444444443</v>
      </c>
      <c r="O133" s="5">
        <v>65455</v>
      </c>
      <c r="P133" s="6">
        <v>2223</v>
      </c>
      <c r="Q133" s="12">
        <f>W133/R133</f>
        <v>0.5017341040462413</v>
      </c>
      <c r="R133" s="6">
        <v>3560.91666666667</v>
      </c>
      <c r="S133" s="13">
        <f>O133/R133</f>
        <v>18.381502890173394</v>
      </c>
      <c r="T133" s="7">
        <v>42</v>
      </c>
      <c r="U133" s="14" t="s">
        <v>64</v>
      </c>
      <c r="V133" s="14" t="s">
        <v>97</v>
      </c>
      <c r="W133" s="6">
        <v>1786.63333333333</v>
      </c>
      <c r="X133" s="1">
        <f>Z133/AD133</f>
        <v>10.462510651381766</v>
      </c>
      <c r="Y133" s="6">
        <v>46025.98</v>
      </c>
      <c r="Z133" s="5">
        <v>936451.096231079</v>
      </c>
      <c r="AA133" s="6">
        <v>1933091.16</v>
      </c>
      <c r="AB133" s="8">
        <v>20.3461413799571</v>
      </c>
      <c r="AC133" s="14" t="s">
        <v>94</v>
      </c>
      <c r="AD133" s="6">
        <v>89505.39</v>
      </c>
      <c r="AE133" s="9">
        <v>523427.867862527</v>
      </c>
      <c r="AF133" s="10">
        <v>88391.7607365</v>
      </c>
      <c r="AG133" s="7">
        <v>2008.3</v>
      </c>
      <c r="AH133" s="15">
        <f t="shared" si="13"/>
        <v>25.761290322580695</v>
      </c>
    </row>
    <row r="134" spans="1:34" ht="12.75">
      <c r="A134" t="s">
        <v>34</v>
      </c>
      <c r="B134" t="s">
        <v>97</v>
      </c>
      <c r="C134" t="str">
        <f t="shared" si="12"/>
        <v>High RidershipSOUTH</v>
      </c>
      <c r="E134" t="s">
        <v>36</v>
      </c>
      <c r="F134">
        <v>194</v>
      </c>
      <c r="I134" t="s">
        <v>123</v>
      </c>
      <c r="J134" s="1">
        <v>49.30613052069528</v>
      </c>
      <c r="K134" s="2">
        <v>0.25465734823294656</v>
      </c>
      <c r="L134" s="1">
        <v>755.2504737961625</v>
      </c>
      <c r="M134" s="12">
        <v>0.49832845134260423</v>
      </c>
      <c r="N134" s="13">
        <v>46.439233169861794</v>
      </c>
      <c r="O134" s="5">
        <v>1562448</v>
      </c>
      <c r="P134" s="6">
        <v>33645</v>
      </c>
      <c r="Q134" s="12">
        <v>0.7069053402254508</v>
      </c>
      <c r="R134" s="6">
        <v>44827.38333333333</v>
      </c>
      <c r="S134" s="13">
        <v>34.85476697093257</v>
      </c>
      <c r="T134" s="7">
        <v>42</v>
      </c>
      <c r="U134" s="14" t="s">
        <v>39</v>
      </c>
      <c r="V134" s="14" t="s">
        <v>35</v>
      </c>
      <c r="W134" s="6">
        <v>31688.7166666667</v>
      </c>
      <c r="X134" s="1">
        <v>25.718398273460714</v>
      </c>
      <c r="Y134" s="6">
        <v>829245.57</v>
      </c>
      <c r="Z134" s="5">
        <v>23932918.276492376</v>
      </c>
      <c r="AA134" s="6">
        <v>48026393.46</v>
      </c>
      <c r="AB134" s="8">
        <v>14.4503946465219</v>
      </c>
      <c r="AC134" s="14" t="s">
        <v>40</v>
      </c>
      <c r="AD134" s="6">
        <v>930575.77</v>
      </c>
      <c r="AE134" s="9">
        <v>6571313.887233425</v>
      </c>
      <c r="AF134" s="10">
        <v>1673433.3689291999</v>
      </c>
      <c r="AG134" s="7">
        <v>2008.3</v>
      </c>
      <c r="AH134" s="15">
        <f t="shared" si="13"/>
        <v>26.168480684239313</v>
      </c>
    </row>
    <row r="135" spans="1:34" ht="12.75">
      <c r="A135" t="s">
        <v>62</v>
      </c>
      <c r="B135" t="s">
        <v>97</v>
      </c>
      <c r="C135" t="str">
        <f t="shared" si="12"/>
        <v>CommuterSOUTH</v>
      </c>
      <c r="E135" t="s">
        <v>36</v>
      </c>
      <c r="F135">
        <v>196</v>
      </c>
      <c r="G135" t="s">
        <v>37</v>
      </c>
      <c r="H135" t="s">
        <v>37</v>
      </c>
      <c r="I135" t="s">
        <v>126</v>
      </c>
      <c r="J135" s="1">
        <f>O135/W135</f>
        <v>30.234661868054435</v>
      </c>
      <c r="K135" s="2">
        <f>AF135/AE135</f>
        <v>0.12593842237974204</v>
      </c>
      <c r="L135" s="1">
        <f>Z135/W135</f>
        <v>424.74150168068553</v>
      </c>
      <c r="M135" s="12">
        <f>Z135/AA135</f>
        <v>0.3283097068392926</v>
      </c>
      <c r="N135" s="13">
        <f>O135/P135</f>
        <v>28.07904245709132</v>
      </c>
      <c r="O135" s="5">
        <v>124839.422764228</v>
      </c>
      <c r="P135" s="6">
        <v>4446</v>
      </c>
      <c r="Q135" s="12">
        <f>W135/R135</f>
        <v>0.48926829268292704</v>
      </c>
      <c r="R135" s="6">
        <v>8439.16666666667</v>
      </c>
      <c r="S135" s="13">
        <f>O135/R135</f>
        <v>14.792861392028591</v>
      </c>
      <c r="T135" s="7">
        <v>47.1111111111111</v>
      </c>
      <c r="U135" s="14" t="s">
        <v>64</v>
      </c>
      <c r="V135" s="14" t="s">
        <v>97</v>
      </c>
      <c r="W135" s="6">
        <v>4129.01666666667</v>
      </c>
      <c r="X135" s="1">
        <f>Z135/AD135</f>
        <v>7.878850066685309</v>
      </c>
      <c r="Y135" s="6">
        <v>113373</v>
      </c>
      <c r="Z135" s="5">
        <v>1753764.73946458</v>
      </c>
      <c r="AA135" s="6">
        <v>5341799.84</v>
      </c>
      <c r="AB135" s="8">
        <v>15.4689806167657</v>
      </c>
      <c r="AC135" s="14" t="s">
        <v>94</v>
      </c>
      <c r="AD135" s="6">
        <v>222591.46</v>
      </c>
      <c r="AE135" s="9">
        <v>1307732.82876984</v>
      </c>
      <c r="AF135" s="10">
        <v>164693.809349471</v>
      </c>
      <c r="AG135" s="7">
        <v>2008.3</v>
      </c>
      <c r="AH135" s="15">
        <f t="shared" si="13"/>
        <v>27.457627118644044</v>
      </c>
    </row>
    <row r="136" spans="1:34" ht="12.75">
      <c r="A136" t="s">
        <v>62</v>
      </c>
      <c r="B136" t="s">
        <v>97</v>
      </c>
      <c r="C136" t="str">
        <f t="shared" si="12"/>
        <v>CommuterSOUTH</v>
      </c>
      <c r="E136" t="s">
        <v>36</v>
      </c>
      <c r="F136">
        <v>197</v>
      </c>
      <c r="G136" t="s">
        <v>37</v>
      </c>
      <c r="H136" t="s">
        <v>37</v>
      </c>
      <c r="I136" t="s">
        <v>123</v>
      </c>
      <c r="J136" s="1">
        <f>O136/W136</f>
        <v>38.769977574019954</v>
      </c>
      <c r="K136" s="2">
        <f>AF136/AE136</f>
        <v>0.1638272771776731</v>
      </c>
      <c r="L136" s="1">
        <f>Z136/W136</f>
        <v>777.3957497111106</v>
      </c>
      <c r="M136" s="12">
        <f>Z136/AA136</f>
        <v>0.5075325432618903</v>
      </c>
      <c r="N136" s="13">
        <f>O136/P136</f>
        <v>50.35951327433628</v>
      </c>
      <c r="O136" s="5">
        <v>182100</v>
      </c>
      <c r="P136" s="6">
        <v>3616</v>
      </c>
      <c r="Q136" s="12">
        <f>W136/R136</f>
        <v>0.5523670268543326</v>
      </c>
      <c r="R136" s="6">
        <v>8503.28333333333</v>
      </c>
      <c r="S136" s="13">
        <f>O136/R136</f>
        <v>21.415257243770554</v>
      </c>
      <c r="T136" s="7">
        <v>62.1518252212389</v>
      </c>
      <c r="U136" s="14" t="s">
        <v>64</v>
      </c>
      <c r="V136" s="14" t="s">
        <v>97</v>
      </c>
      <c r="W136" s="6">
        <v>4696.93333333333</v>
      </c>
      <c r="X136" s="1">
        <f>Z136/AD136</f>
        <v>15.84470993068</v>
      </c>
      <c r="Y136" s="6">
        <v>115759.82</v>
      </c>
      <c r="Z136" s="5">
        <v>3651376.01000977</v>
      </c>
      <c r="AA136" s="6">
        <v>7194368.24</v>
      </c>
      <c r="AB136" s="8">
        <v>31.5426890782118</v>
      </c>
      <c r="AC136" s="14" t="s">
        <v>94</v>
      </c>
      <c r="AD136" s="6">
        <v>230447.64</v>
      </c>
      <c r="AE136" s="9">
        <v>1508058.88339436</v>
      </c>
      <c r="AF136" s="10">
        <v>247061.1806901</v>
      </c>
      <c r="AG136" s="7">
        <v>2008.3</v>
      </c>
      <c r="AH136" s="15">
        <f t="shared" si="13"/>
        <v>24.64582990319927</v>
      </c>
    </row>
    <row r="137" spans="1:34" ht="12.75">
      <c r="A137" t="s">
        <v>66</v>
      </c>
      <c r="B137" t="s">
        <v>127</v>
      </c>
      <c r="C137" t="str">
        <f t="shared" si="12"/>
        <v>LocalEAST</v>
      </c>
      <c r="D137" t="s">
        <v>101</v>
      </c>
      <c r="E137" t="s">
        <v>36</v>
      </c>
      <c r="F137">
        <v>200</v>
      </c>
      <c r="G137" t="s">
        <v>37</v>
      </c>
      <c r="H137" t="s">
        <v>37</v>
      </c>
      <c r="I137" t="s">
        <v>128</v>
      </c>
      <c r="J137" s="1">
        <v>11.580882352941176</v>
      </c>
      <c r="K137" s="2">
        <v>0</v>
      </c>
      <c r="L137" s="1">
        <v>35.52573537125303</v>
      </c>
      <c r="M137" s="12">
        <v>0.1668013095012847</v>
      </c>
      <c r="N137" s="13">
        <v>6.428571428571429</v>
      </c>
      <c r="O137" s="5">
        <v>80325</v>
      </c>
      <c r="P137" s="6">
        <v>12495</v>
      </c>
      <c r="Q137" s="12">
        <v>0.6860025220680959</v>
      </c>
      <c r="R137" s="6">
        <v>10110.75</v>
      </c>
      <c r="S137" s="13">
        <v>7.944514501891551</v>
      </c>
      <c r="T137" s="7">
        <v>42</v>
      </c>
      <c r="U137" s="14" t="s">
        <v>39</v>
      </c>
      <c r="V137" s="14" t="s">
        <v>35</v>
      </c>
      <c r="W137" s="6">
        <v>6936</v>
      </c>
      <c r="X137" s="1">
        <v>2.427767454143215</v>
      </c>
      <c r="Y137" s="6">
        <v>82069.2</v>
      </c>
      <c r="Z137" s="5">
        <v>246406.500535011</v>
      </c>
      <c r="AA137" s="6">
        <v>1477245.6</v>
      </c>
      <c r="AB137" s="8">
        <v>14.4503946465219</v>
      </c>
      <c r="AC137" s="14" t="s">
        <v>40</v>
      </c>
      <c r="AD137" s="6">
        <v>101495.1</v>
      </c>
      <c r="AE137" s="9">
        <v>1077618.25060623</v>
      </c>
      <c r="AF137" s="10">
        <v>0</v>
      </c>
      <c r="AG137" s="7">
        <v>2008.3</v>
      </c>
      <c r="AH137" s="15">
        <f t="shared" si="13"/>
        <v>11.83235294117647</v>
      </c>
    </row>
    <row r="138" spans="1:34" ht="12.75">
      <c r="A138" t="s">
        <v>62</v>
      </c>
      <c r="B138" t="s">
        <v>127</v>
      </c>
      <c r="C138" t="str">
        <f t="shared" si="12"/>
        <v>CommuterEAST</v>
      </c>
      <c r="E138" t="s">
        <v>36</v>
      </c>
      <c r="F138">
        <v>201</v>
      </c>
      <c r="G138" t="s">
        <v>37</v>
      </c>
      <c r="H138" t="s">
        <v>37</v>
      </c>
      <c r="I138" t="s">
        <v>129</v>
      </c>
      <c r="J138" s="1">
        <f>O138/W138</f>
        <v>5.142857142857136</v>
      </c>
      <c r="K138" s="2">
        <f>AF138/AE138</f>
        <v>0.03113894935537115</v>
      </c>
      <c r="L138" s="1">
        <f>Z138/W138</f>
        <v>21.342857224600646</v>
      </c>
      <c r="M138" s="12">
        <f>Z138/AA138</f>
        <v>0.05778334747834273</v>
      </c>
      <c r="N138" s="13">
        <f>O138/P138</f>
        <v>2</v>
      </c>
      <c r="O138" s="5">
        <v>1482</v>
      </c>
      <c r="P138" s="6">
        <v>741</v>
      </c>
      <c r="Q138" s="12">
        <f>W138/R138</f>
        <v>0.6194690265486738</v>
      </c>
      <c r="R138" s="6">
        <v>465.183333333333</v>
      </c>
      <c r="S138" s="13">
        <f>O138/R138</f>
        <v>3.185840707964604</v>
      </c>
      <c r="T138" s="7">
        <v>18</v>
      </c>
      <c r="U138" t="s">
        <v>64</v>
      </c>
      <c r="V138" s="14" t="s">
        <v>127</v>
      </c>
      <c r="W138" s="6">
        <v>288.166666666667</v>
      </c>
      <c r="X138" s="1">
        <f>Z138/AD138</f>
        <v>0.7742537343086894</v>
      </c>
      <c r="Y138" s="6">
        <v>5913.18</v>
      </c>
      <c r="Z138" s="5">
        <v>6150.30002355576</v>
      </c>
      <c r="AA138" s="6">
        <v>106437.24</v>
      </c>
      <c r="AB138" s="8">
        <v>1.04010025461017</v>
      </c>
      <c r="AC138" s="14" t="s">
        <v>40</v>
      </c>
      <c r="AD138" s="6">
        <v>7943.52</v>
      </c>
      <c r="AE138" s="9">
        <v>55845.7763026627</v>
      </c>
      <c r="AF138" s="10">
        <v>1738.9788</v>
      </c>
      <c r="AG138" s="7">
        <v>2008.3</v>
      </c>
      <c r="AH138" s="15">
        <f t="shared" si="13"/>
        <v>20.519999999999975</v>
      </c>
    </row>
    <row r="139" spans="1:34" ht="12.75">
      <c r="A139" t="s">
        <v>62</v>
      </c>
      <c r="B139" t="s">
        <v>127</v>
      </c>
      <c r="C139" t="str">
        <f t="shared" si="12"/>
        <v>CommuterEAST</v>
      </c>
      <c r="E139" t="s">
        <v>36</v>
      </c>
      <c r="F139">
        <v>202</v>
      </c>
      <c r="G139" t="s">
        <v>37</v>
      </c>
      <c r="H139" t="s">
        <v>37</v>
      </c>
      <c r="I139" t="s">
        <v>129</v>
      </c>
      <c r="J139" s="1">
        <f>O139/W139</f>
        <v>25.548683665840773</v>
      </c>
      <c r="K139" s="2">
        <f>AF139/AE139</f>
        <v>0.12836337206280038</v>
      </c>
      <c r="L139" s="1">
        <f>Z139/W139</f>
        <v>142.50944448416107</v>
      </c>
      <c r="M139" s="12">
        <f>Z139/AA139</f>
        <v>0.20066589650236394</v>
      </c>
      <c r="N139" s="13">
        <f>O139/P139</f>
        <v>13.084868046326182</v>
      </c>
      <c r="O139" s="5">
        <v>68918</v>
      </c>
      <c r="P139" s="6">
        <v>5267</v>
      </c>
      <c r="Q139" s="12">
        <f>W139/R139</f>
        <v>0.4699247137933741</v>
      </c>
      <c r="R139" s="6">
        <v>5740.31666666667</v>
      </c>
      <c r="S139" s="13">
        <f>O139/R139</f>
        <v>12.005957859467676</v>
      </c>
      <c r="T139" s="7">
        <v>42</v>
      </c>
      <c r="U139" s="14" t="s">
        <v>102</v>
      </c>
      <c r="V139" s="14" t="s">
        <v>127</v>
      </c>
      <c r="W139" s="6">
        <v>2697.51666666667</v>
      </c>
      <c r="X139" s="1">
        <f>Z139/AD139</f>
        <v>4.340336436809235</v>
      </c>
      <c r="Y139" s="6">
        <v>45612.61</v>
      </c>
      <c r="Z139" s="5">
        <v>384421.601653433</v>
      </c>
      <c r="AA139" s="6">
        <v>1915729.62</v>
      </c>
      <c r="AB139" s="8">
        <v>8.42796765309928</v>
      </c>
      <c r="AC139" s="14" t="s">
        <v>94</v>
      </c>
      <c r="AD139" s="6">
        <v>88569.54</v>
      </c>
      <c r="AE139" s="9">
        <v>711751.865148118</v>
      </c>
      <c r="AF139" s="10">
        <v>91362.8694824</v>
      </c>
      <c r="AG139" s="7">
        <v>2008.3</v>
      </c>
      <c r="AH139" s="15">
        <f t="shared" si="13"/>
        <v>16.90911146671937</v>
      </c>
    </row>
    <row r="140" spans="1:34" ht="12.75">
      <c r="A140" t="s">
        <v>66</v>
      </c>
      <c r="B140" t="s">
        <v>127</v>
      </c>
      <c r="C140" t="str">
        <f t="shared" si="12"/>
        <v>LocalEAST</v>
      </c>
      <c r="E140" t="s">
        <v>36</v>
      </c>
      <c r="F140">
        <v>203</v>
      </c>
      <c r="G140" t="s">
        <v>37</v>
      </c>
      <c r="H140" t="s">
        <v>37</v>
      </c>
      <c r="I140" t="s">
        <v>129</v>
      </c>
      <c r="J140" s="1">
        <v>25.30647927103996</v>
      </c>
      <c r="K140" s="2">
        <v>0.15705768383877455</v>
      </c>
      <c r="L140" s="1">
        <v>53.37265226284707</v>
      </c>
      <c r="M140" s="12">
        <v>0.15716847819881322</v>
      </c>
      <c r="N140" s="13">
        <v>3.456282145481264</v>
      </c>
      <c r="O140" s="5">
        <v>37632</v>
      </c>
      <c r="P140" s="6">
        <v>10888</v>
      </c>
      <c r="Q140" s="12">
        <v>0.6579673165983309</v>
      </c>
      <c r="R140" s="6">
        <v>2260.066666666667</v>
      </c>
      <c r="S140" s="13">
        <v>16.650836258517444</v>
      </c>
      <c r="T140" s="7">
        <v>42</v>
      </c>
      <c r="U140" s="14" t="s">
        <v>39</v>
      </c>
      <c r="V140" s="14" t="s">
        <v>35</v>
      </c>
      <c r="W140" s="6">
        <v>1487.05</v>
      </c>
      <c r="X140" s="1">
        <v>2.258065047487447</v>
      </c>
      <c r="Y140" s="6">
        <v>28054.75</v>
      </c>
      <c r="Z140" s="5">
        <v>79367.8025474668</v>
      </c>
      <c r="AA140" s="6">
        <v>504985.5</v>
      </c>
      <c r="AB140" s="8">
        <v>14.4503946465219</v>
      </c>
      <c r="AC140" s="14" t="s">
        <v>40</v>
      </c>
      <c r="AD140" s="6">
        <v>35148.59</v>
      </c>
      <c r="AE140" s="9">
        <v>264730.9522447903</v>
      </c>
      <c r="AF140" s="10">
        <v>41578.030199999994</v>
      </c>
      <c r="AG140" s="7">
        <v>2008.3</v>
      </c>
      <c r="AH140" s="15">
        <f t="shared" si="13"/>
        <v>18.866043508960693</v>
      </c>
    </row>
    <row r="141" spans="1:34" ht="12.75">
      <c r="A141" t="s">
        <v>66</v>
      </c>
      <c r="B141" t="s">
        <v>127</v>
      </c>
      <c r="C141" t="str">
        <f t="shared" si="12"/>
        <v>LocalEAST</v>
      </c>
      <c r="E141" t="s">
        <v>36</v>
      </c>
      <c r="F141">
        <v>204</v>
      </c>
      <c r="G141" t="s">
        <v>37</v>
      </c>
      <c r="H141" t="s">
        <v>37</v>
      </c>
      <c r="I141" t="s">
        <v>129</v>
      </c>
      <c r="J141" s="1">
        <f>O141/W141</f>
        <v>19.125451615342975</v>
      </c>
      <c r="K141" s="2">
        <f>AF141/AE141</f>
        <v>0.11548342373965077</v>
      </c>
      <c r="L141" s="1">
        <f>Z141/W141</f>
        <v>64.9530098883534</v>
      </c>
      <c r="M141" s="12">
        <f>Z141/AA141</f>
        <v>0.20398689461095396</v>
      </c>
      <c r="N141" s="13">
        <f>O141/P141</f>
        <v>4.975390483109336</v>
      </c>
      <c r="O141" s="5">
        <v>54789</v>
      </c>
      <c r="P141" s="6">
        <v>11012</v>
      </c>
      <c r="Q141" s="12">
        <f>W141/R141</f>
        <v>0.6615082648603934</v>
      </c>
      <c r="R141" s="6">
        <v>4330.58333333333</v>
      </c>
      <c r="S141" s="13">
        <f>O141/R141</f>
        <v>12.651644312736938</v>
      </c>
      <c r="T141" s="7">
        <v>18</v>
      </c>
      <c r="U141" s="14" t="s">
        <v>39</v>
      </c>
      <c r="V141" s="14" t="s">
        <v>127</v>
      </c>
      <c r="W141" s="6">
        <v>2864.71666666667</v>
      </c>
      <c r="X141" s="1">
        <f>Z141/AD141</f>
        <v>3.2913227587833007</v>
      </c>
      <c r="Y141" s="6">
        <v>50676.45</v>
      </c>
      <c r="Z141" s="5">
        <v>186071.969977331</v>
      </c>
      <c r="AA141" s="6">
        <v>912176.1</v>
      </c>
      <c r="AB141" s="8">
        <v>3.67176410299718</v>
      </c>
      <c r="AC141" s="14" t="s">
        <v>40</v>
      </c>
      <c r="AD141" s="6">
        <v>56534.1</v>
      </c>
      <c r="AE141" s="9">
        <v>486559.793435597</v>
      </c>
      <c r="AF141" s="10">
        <v>56189.5908</v>
      </c>
      <c r="AG141" s="7">
        <v>2008.3</v>
      </c>
      <c r="AH141" s="15">
        <f t="shared" si="13"/>
        <v>17.689864617210525</v>
      </c>
    </row>
    <row r="142" spans="1:34" ht="12.75">
      <c r="A142" t="s">
        <v>62</v>
      </c>
      <c r="B142" t="s">
        <v>127</v>
      </c>
      <c r="C142" t="str">
        <f t="shared" si="12"/>
        <v>CommuterEAST</v>
      </c>
      <c r="E142" t="s">
        <v>36</v>
      </c>
      <c r="F142">
        <v>205</v>
      </c>
      <c r="G142" t="s">
        <v>37</v>
      </c>
      <c r="H142" t="s">
        <v>51</v>
      </c>
      <c r="I142" t="s">
        <v>129</v>
      </c>
      <c r="J142" s="1">
        <f>O142/W142</f>
        <v>32.36374807987711</v>
      </c>
      <c r="K142" s="2">
        <f>AF142/AE142</f>
        <v>0.18650287878448357</v>
      </c>
      <c r="L142" s="1">
        <f>Z142/W142</f>
        <v>173.20546684206514</v>
      </c>
      <c r="M142" s="12">
        <f>Z142/AA142</f>
        <v>0.264571963554752</v>
      </c>
      <c r="N142" s="13">
        <f>O142/P142</f>
        <v>30.253877082136704</v>
      </c>
      <c r="O142" s="5">
        <v>52672</v>
      </c>
      <c r="P142" s="6">
        <v>1741</v>
      </c>
      <c r="Q142" s="12">
        <f>W142/R142</f>
        <v>0.6117424479721356</v>
      </c>
      <c r="R142" s="6">
        <v>2660.43333333333</v>
      </c>
      <c r="S142" s="13">
        <f>O142/R142</f>
        <v>19.798278475937526</v>
      </c>
      <c r="T142" s="7">
        <v>42</v>
      </c>
      <c r="U142" s="14" t="s">
        <v>64</v>
      </c>
      <c r="V142" s="14" t="s">
        <v>127</v>
      </c>
      <c r="W142" s="6">
        <v>1627.5</v>
      </c>
      <c r="X142" s="1">
        <f>Z142/AD142</f>
        <v>5.936518435861667</v>
      </c>
      <c r="Y142" s="6">
        <v>25368.19</v>
      </c>
      <c r="Z142" s="5">
        <v>281891.897285461</v>
      </c>
      <c r="AA142" s="6">
        <v>1065463.98</v>
      </c>
      <c r="AB142" s="8">
        <v>11.1120224692996</v>
      </c>
      <c r="AC142" s="14" t="s">
        <v>94</v>
      </c>
      <c r="AD142" s="6">
        <v>47484.38</v>
      </c>
      <c r="AE142" s="9">
        <v>345122.150845615</v>
      </c>
      <c r="AF142" s="10">
        <v>64366.274665</v>
      </c>
      <c r="AG142" s="7">
        <v>2008.3</v>
      </c>
      <c r="AH142" s="15">
        <f t="shared" si="13"/>
        <v>15.58721351766513</v>
      </c>
    </row>
    <row r="143" spans="1:34" ht="12.75">
      <c r="A143" t="s">
        <v>66</v>
      </c>
      <c r="B143" t="s">
        <v>127</v>
      </c>
      <c r="C143" t="str">
        <f t="shared" si="12"/>
        <v>LocalEAST</v>
      </c>
      <c r="E143" t="s">
        <v>36</v>
      </c>
      <c r="F143">
        <v>209</v>
      </c>
      <c r="G143" t="s">
        <v>37</v>
      </c>
      <c r="H143" t="s">
        <v>37</v>
      </c>
      <c r="I143" t="s">
        <v>130</v>
      </c>
      <c r="J143" s="1">
        <v>10.540186435471632</v>
      </c>
      <c r="K143" s="2">
        <v>0.05316751728300943</v>
      </c>
      <c r="L143" s="1">
        <v>117.77282938389466</v>
      </c>
      <c r="M143" s="12">
        <v>0.14903404012665913</v>
      </c>
      <c r="N143" s="13">
        <v>8.985463873450193</v>
      </c>
      <c r="O143" s="5">
        <v>84068</v>
      </c>
      <c r="P143" s="6">
        <v>9356</v>
      </c>
      <c r="Q143" s="12">
        <v>0.6424265123415774</v>
      </c>
      <c r="R143" s="6">
        <v>12415.35</v>
      </c>
      <c r="S143" s="13">
        <v>6.771295211170044</v>
      </c>
      <c r="T143" s="7">
        <v>42</v>
      </c>
      <c r="U143" s="14" t="s">
        <v>39</v>
      </c>
      <c r="V143" s="14" t="s">
        <v>35</v>
      </c>
      <c r="W143" s="6">
        <v>7975.95</v>
      </c>
      <c r="X143" s="1">
        <v>3.6462941281633388</v>
      </c>
      <c r="Y143" s="6">
        <v>210097.46</v>
      </c>
      <c r="Z143" s="5">
        <v>939350.1985244749</v>
      </c>
      <c r="AA143" s="6">
        <v>6302923.8</v>
      </c>
      <c r="AB143" s="8">
        <v>14.4503946465219</v>
      </c>
      <c r="AC143" s="14" t="s">
        <v>40</v>
      </c>
      <c r="AD143" s="6">
        <v>257617.78</v>
      </c>
      <c r="AE143" s="9">
        <v>1655864.3152617938</v>
      </c>
      <c r="AF143" s="10">
        <v>88038.1946</v>
      </c>
      <c r="AG143" s="7">
        <v>2008.3</v>
      </c>
      <c r="AH143" s="15">
        <f t="shared" si="13"/>
        <v>26.34137124731223</v>
      </c>
    </row>
    <row r="144" spans="1:34" ht="12.75">
      <c r="A144" t="s">
        <v>62</v>
      </c>
      <c r="B144" t="s">
        <v>127</v>
      </c>
      <c r="C144" t="str">
        <f t="shared" si="12"/>
        <v>CommuterEAST</v>
      </c>
      <c r="E144" t="s">
        <v>36</v>
      </c>
      <c r="F144">
        <v>210</v>
      </c>
      <c r="G144" t="s">
        <v>37</v>
      </c>
      <c r="H144" t="s">
        <v>37</v>
      </c>
      <c r="I144" t="s">
        <v>128</v>
      </c>
      <c r="J144" s="1">
        <f aca="true" t="shared" si="14" ref="J144:J153">O144/W144</f>
        <v>23.660377358490603</v>
      </c>
      <c r="K144" s="2">
        <f aca="true" t="shared" si="15" ref="K144:K153">AF144/AE144</f>
        <v>0.12392659572452737</v>
      </c>
      <c r="L144" s="1">
        <f aca="true" t="shared" si="16" ref="L144:L153">Z144/W144</f>
        <v>211.42641716723202</v>
      </c>
      <c r="M144" s="12">
        <f aca="true" t="shared" si="17" ref="M144:M153">Z144/AA144</f>
        <v>0.24771136484113454</v>
      </c>
      <c r="N144" s="13">
        <f aca="true" t="shared" si="18" ref="N144:N153">O144/P144</f>
        <v>20.9</v>
      </c>
      <c r="O144" s="5">
        <v>51623</v>
      </c>
      <c r="P144" s="6">
        <v>2470</v>
      </c>
      <c r="Q144" s="12">
        <f aca="true" t="shared" si="19" ref="Q144:Q153">W144/R144</f>
        <v>0.5216535433070861</v>
      </c>
      <c r="R144" s="6">
        <v>4182.53333333333</v>
      </c>
      <c r="S144" s="13">
        <f aca="true" t="shared" si="20" ref="S144:S153">O144/R144</f>
        <v>12.34251968503938</v>
      </c>
      <c r="T144" s="7">
        <v>42</v>
      </c>
      <c r="U144" s="14" t="s">
        <v>64</v>
      </c>
      <c r="V144" s="14" t="s">
        <v>127</v>
      </c>
      <c r="W144" s="6">
        <v>2181.83333333333</v>
      </c>
      <c r="X144" s="1">
        <f aca="true" t="shared" si="21" ref="X144:X153">Z144/AD144</f>
        <v>5.047840473297331</v>
      </c>
      <c r="Y144" s="6">
        <v>44338.97</v>
      </c>
      <c r="Z144" s="5">
        <v>461297.204522705</v>
      </c>
      <c r="AA144" s="6">
        <v>1862236.74</v>
      </c>
      <c r="AB144" s="8">
        <v>10.4038773233277</v>
      </c>
      <c r="AC144" s="14" t="s">
        <v>94</v>
      </c>
      <c r="AD144" s="6">
        <v>91385.06</v>
      </c>
      <c r="AE144" s="9">
        <v>582229.168262543</v>
      </c>
      <c r="AF144" s="10">
        <v>72153.6787543</v>
      </c>
      <c r="AG144" s="7">
        <v>2008.3</v>
      </c>
      <c r="AH144" s="15">
        <f t="shared" si="13"/>
        <v>20.32188679245286</v>
      </c>
    </row>
    <row r="145" spans="1:34" ht="12.75">
      <c r="A145" t="s">
        <v>62</v>
      </c>
      <c r="B145" t="s">
        <v>127</v>
      </c>
      <c r="C145" t="str">
        <f t="shared" si="12"/>
        <v>CommuterEAST</v>
      </c>
      <c r="E145" t="s">
        <v>36</v>
      </c>
      <c r="F145">
        <v>211</v>
      </c>
      <c r="G145" t="s">
        <v>37</v>
      </c>
      <c r="H145" t="s">
        <v>51</v>
      </c>
      <c r="I145" t="s">
        <v>130</v>
      </c>
      <c r="J145" s="1">
        <f t="shared" si="14"/>
        <v>25.42649445729871</v>
      </c>
      <c r="K145" s="2">
        <f t="shared" si="15"/>
        <v>0.08973007250111399</v>
      </c>
      <c r="L145" s="1">
        <f t="shared" si="16"/>
        <v>207.24548222795713</v>
      </c>
      <c r="M145" s="12">
        <f t="shared" si="17"/>
        <v>0.2649196395915601</v>
      </c>
      <c r="N145" s="13">
        <f t="shared" si="18"/>
        <v>19.49364575059571</v>
      </c>
      <c r="O145" s="5">
        <v>49085</v>
      </c>
      <c r="P145" s="6">
        <v>2518</v>
      </c>
      <c r="Q145" s="12">
        <f t="shared" si="19"/>
        <v>0.4709393334444678</v>
      </c>
      <c r="R145" s="6">
        <v>4099.18333333333</v>
      </c>
      <c r="S145" s="13">
        <f t="shared" si="20"/>
        <v>11.97433635154971</v>
      </c>
      <c r="T145" s="7">
        <v>42</v>
      </c>
      <c r="U145" s="14" t="s">
        <v>39</v>
      </c>
      <c r="V145" s="14" t="s">
        <v>127</v>
      </c>
      <c r="W145" s="6">
        <v>1930.46666666667</v>
      </c>
      <c r="X145" s="1">
        <f t="shared" si="21"/>
        <v>5.165034782845349</v>
      </c>
      <c r="Y145" s="6">
        <v>35957.04</v>
      </c>
      <c r="Z145" s="5">
        <v>400080.495258331</v>
      </c>
      <c r="AA145" s="6">
        <v>1510195.68</v>
      </c>
      <c r="AB145" s="8">
        <v>11.1266248628455</v>
      </c>
      <c r="AC145" s="14" t="s">
        <v>94</v>
      </c>
      <c r="AD145" s="6">
        <v>77459.4</v>
      </c>
      <c r="AE145" s="9">
        <v>541942.162137407</v>
      </c>
      <c r="AF145" s="10">
        <v>48628.5095</v>
      </c>
      <c r="AG145" s="7">
        <v>2008.3</v>
      </c>
      <c r="AH145" s="15">
        <f t="shared" si="13"/>
        <v>18.626086956521707</v>
      </c>
    </row>
    <row r="146" spans="1:34" ht="12.75">
      <c r="A146" t="s">
        <v>62</v>
      </c>
      <c r="B146" t="s">
        <v>127</v>
      </c>
      <c r="C146" t="str">
        <f t="shared" si="12"/>
        <v>CommuterEAST</v>
      </c>
      <c r="E146" t="s">
        <v>36</v>
      </c>
      <c r="F146">
        <v>212</v>
      </c>
      <c r="G146" t="s">
        <v>37</v>
      </c>
      <c r="H146" t="s">
        <v>37</v>
      </c>
      <c r="I146" t="s">
        <v>131</v>
      </c>
      <c r="J146" s="1">
        <f t="shared" si="14"/>
        <v>98.32714634326696</v>
      </c>
      <c r="K146" s="2">
        <f t="shared" si="15"/>
        <v>0.36472239839367354</v>
      </c>
      <c r="L146" s="1">
        <f t="shared" si="16"/>
        <v>925.3063928412439</v>
      </c>
      <c r="M146" s="12">
        <f t="shared" si="17"/>
        <v>0.6217290604987509</v>
      </c>
      <c r="N146" s="13">
        <f t="shared" si="18"/>
        <v>43.052549781447304</v>
      </c>
      <c r="O146" s="5">
        <v>443226</v>
      </c>
      <c r="P146" s="6">
        <v>10295</v>
      </c>
      <c r="Q146" s="12">
        <f t="shared" si="19"/>
        <v>0.3936660606757516</v>
      </c>
      <c r="R146" s="6">
        <v>11450.4833333333</v>
      </c>
      <c r="S146" s="13">
        <f t="shared" si="20"/>
        <v>38.70806035844204</v>
      </c>
      <c r="T146" s="7">
        <v>58</v>
      </c>
      <c r="U146" s="14" t="s">
        <v>102</v>
      </c>
      <c r="V146" s="14" t="s">
        <v>127</v>
      </c>
      <c r="W146" s="6">
        <v>4507.66666666667</v>
      </c>
      <c r="X146" s="1">
        <f t="shared" si="21"/>
        <v>19.451528528732698</v>
      </c>
      <c r="Y146" s="6">
        <v>115666.66</v>
      </c>
      <c r="Z146" s="5">
        <v>4170972.78346405</v>
      </c>
      <c r="AA146" s="6">
        <v>6708666.28</v>
      </c>
      <c r="AB146" s="8">
        <v>36.0602855089276</v>
      </c>
      <c r="AC146" s="14" t="s">
        <v>94</v>
      </c>
      <c r="AD146" s="6">
        <v>214429.05</v>
      </c>
      <c r="AE146" s="9">
        <v>1612788.88552709</v>
      </c>
      <c r="AF146" s="10">
        <v>588220.2304321</v>
      </c>
      <c r="AG146" s="7">
        <v>2008.3</v>
      </c>
      <c r="AH146" s="15">
        <f t="shared" si="13"/>
        <v>25.659985210382295</v>
      </c>
    </row>
    <row r="147" spans="1:34" ht="12.75">
      <c r="A147" t="s">
        <v>66</v>
      </c>
      <c r="B147" t="s">
        <v>127</v>
      </c>
      <c r="C147" t="str">
        <f t="shared" si="12"/>
        <v>LocalEAST</v>
      </c>
      <c r="E147" t="s">
        <v>36</v>
      </c>
      <c r="F147">
        <v>213</v>
      </c>
      <c r="G147" t="s">
        <v>37</v>
      </c>
      <c r="H147" t="s">
        <v>37</v>
      </c>
      <c r="I147" t="s">
        <v>129</v>
      </c>
      <c r="J147" s="1">
        <f t="shared" si="14"/>
        <v>28.743068391866913</v>
      </c>
      <c r="K147" s="2">
        <f t="shared" si="15"/>
        <v>0.2295019779362328</v>
      </c>
      <c r="L147" s="1">
        <f t="shared" si="16"/>
        <v>80.64336835388136</v>
      </c>
      <c r="M147" s="12">
        <f t="shared" si="17"/>
        <v>0.23359577217992752</v>
      </c>
      <c r="N147" s="13">
        <f t="shared" si="18"/>
        <v>3.4019490851233094</v>
      </c>
      <c r="O147" s="5">
        <v>17105</v>
      </c>
      <c r="P147" s="6">
        <v>5028</v>
      </c>
      <c r="Q147" s="12">
        <f t="shared" si="19"/>
        <v>1</v>
      </c>
      <c r="R147" s="6">
        <v>595.1</v>
      </c>
      <c r="S147" s="13">
        <f t="shared" si="20"/>
        <v>28.743068391866913</v>
      </c>
      <c r="T147" s="7">
        <v>18</v>
      </c>
      <c r="U147" t="s">
        <v>39</v>
      </c>
      <c r="V147" s="14" t="s">
        <v>127</v>
      </c>
      <c r="W147" s="6">
        <v>595.1</v>
      </c>
      <c r="X147" s="1">
        <f t="shared" si="21"/>
        <v>4.2047238992386955</v>
      </c>
      <c r="Y147" s="6">
        <v>11413.56</v>
      </c>
      <c r="Z147" s="5">
        <v>47990.8685073948</v>
      </c>
      <c r="AA147" s="6">
        <v>205444.08</v>
      </c>
      <c r="AB147" s="8">
        <v>4.20472389923869</v>
      </c>
      <c r="AC147" s="14" t="s">
        <v>40</v>
      </c>
      <c r="AD147" s="6">
        <v>11413.56</v>
      </c>
      <c r="AE147" s="9">
        <v>73837.810254988</v>
      </c>
      <c r="AF147" s="10">
        <v>16945.9235</v>
      </c>
      <c r="AG147" s="7">
        <v>2008.3</v>
      </c>
      <c r="AH147" s="15">
        <f t="shared" si="13"/>
        <v>19.179230381448495</v>
      </c>
    </row>
    <row r="148" spans="1:34" ht="12.75">
      <c r="A148" t="s">
        <v>62</v>
      </c>
      <c r="B148" t="s">
        <v>127</v>
      </c>
      <c r="C148" t="str">
        <f t="shared" si="12"/>
        <v>CommuterEAST</v>
      </c>
      <c r="E148" t="s">
        <v>36</v>
      </c>
      <c r="F148">
        <v>214</v>
      </c>
      <c r="G148" t="s">
        <v>37</v>
      </c>
      <c r="H148" t="s">
        <v>112</v>
      </c>
      <c r="I148" t="s">
        <v>128</v>
      </c>
      <c r="J148" s="1">
        <f t="shared" si="14"/>
        <v>35.080137275834176</v>
      </c>
      <c r="K148" s="2">
        <f t="shared" si="15"/>
        <v>0.15516382788923694</v>
      </c>
      <c r="L148" s="1">
        <f t="shared" si="16"/>
        <v>494.0871439852174</v>
      </c>
      <c r="M148" s="12">
        <f t="shared" si="17"/>
        <v>0.3999327252000815</v>
      </c>
      <c r="N148" s="13">
        <f t="shared" si="18"/>
        <v>28.21227312013829</v>
      </c>
      <c r="O148" s="5">
        <v>163208</v>
      </c>
      <c r="P148" s="6">
        <v>5785</v>
      </c>
      <c r="Q148" s="12">
        <f t="shared" si="19"/>
        <v>0.47352288090597394</v>
      </c>
      <c r="R148" s="6">
        <v>9825.15</v>
      </c>
      <c r="S148" s="13">
        <f t="shared" si="20"/>
        <v>16.611247665430046</v>
      </c>
      <c r="T148" s="7">
        <v>53.6418323249784</v>
      </c>
      <c r="U148" s="14" t="s">
        <v>64</v>
      </c>
      <c r="V148" s="14" t="s">
        <v>127</v>
      </c>
      <c r="W148" s="6">
        <v>4652.43333333333</v>
      </c>
      <c r="X148" s="1">
        <f t="shared" si="21"/>
        <v>10.380757173888561</v>
      </c>
      <c r="Y148" s="6">
        <v>107137.8</v>
      </c>
      <c r="Z148" s="5">
        <v>2298707.49824829</v>
      </c>
      <c r="AA148" s="6">
        <v>5747735.44</v>
      </c>
      <c r="AB148" s="8">
        <v>21.4556160220603</v>
      </c>
      <c r="AC148" s="14" t="s">
        <v>94</v>
      </c>
      <c r="AD148" s="6">
        <v>221439.29</v>
      </c>
      <c r="AE148" s="9">
        <v>1467296.16194647</v>
      </c>
      <c r="AF148" s="10">
        <v>227671.2891348</v>
      </c>
      <c r="AG148" s="7">
        <v>2008.3</v>
      </c>
      <c r="AH148" s="15">
        <f t="shared" si="13"/>
        <v>23.02833642609962</v>
      </c>
    </row>
    <row r="149" spans="1:34" ht="12.75">
      <c r="A149" t="s">
        <v>62</v>
      </c>
      <c r="B149" t="s">
        <v>127</v>
      </c>
      <c r="C149" t="str">
        <f t="shared" si="12"/>
        <v>CommuterEAST</v>
      </c>
      <c r="E149" t="s">
        <v>36</v>
      </c>
      <c r="F149">
        <v>215</v>
      </c>
      <c r="G149" t="s">
        <v>37</v>
      </c>
      <c r="H149" t="s">
        <v>37</v>
      </c>
      <c r="I149" t="s">
        <v>130</v>
      </c>
      <c r="J149" s="1">
        <f t="shared" si="14"/>
        <v>32.333615551903314</v>
      </c>
      <c r="K149" s="2">
        <f t="shared" si="15"/>
        <v>0.1358129387579302</v>
      </c>
      <c r="L149" s="1">
        <f t="shared" si="16"/>
        <v>642.8259702159072</v>
      </c>
      <c r="M149" s="12">
        <f t="shared" si="17"/>
        <v>0.42989152985482876</v>
      </c>
      <c r="N149" s="13">
        <f t="shared" si="18"/>
        <v>38.430939226519335</v>
      </c>
      <c r="O149" s="5">
        <v>97384</v>
      </c>
      <c r="P149" s="6">
        <v>2534</v>
      </c>
      <c r="Q149" s="12">
        <f t="shared" si="19"/>
        <v>0.5141459778421406</v>
      </c>
      <c r="R149" s="6">
        <v>5857.96666666667</v>
      </c>
      <c r="S149" s="13">
        <f t="shared" si="20"/>
        <v>16.624198385105174</v>
      </c>
      <c r="T149" s="7">
        <v>47.3835832675612</v>
      </c>
      <c r="U149" s="14" t="s">
        <v>64</v>
      </c>
      <c r="V149" s="14" t="s">
        <v>127</v>
      </c>
      <c r="W149" s="6">
        <v>3011.85</v>
      </c>
      <c r="X149" s="1">
        <f t="shared" si="21"/>
        <v>10.494871688599</v>
      </c>
      <c r="Y149" s="6">
        <v>94872.96</v>
      </c>
      <c r="Z149" s="5">
        <v>1936095.39839478</v>
      </c>
      <c r="AA149" s="6">
        <v>4503683.52</v>
      </c>
      <c r="AB149" s="8">
        <v>20.4072414141477</v>
      </c>
      <c r="AC149" s="14" t="s">
        <v>94</v>
      </c>
      <c r="AD149" s="6">
        <v>184480.14</v>
      </c>
      <c r="AE149" s="9">
        <v>986637.706719057</v>
      </c>
      <c r="AF149" s="10">
        <v>133998.1664389</v>
      </c>
      <c r="AG149" s="7">
        <v>2008.3</v>
      </c>
      <c r="AH149" s="15">
        <f t="shared" si="13"/>
        <v>31.499895413118185</v>
      </c>
    </row>
    <row r="150" spans="1:34" ht="12.75">
      <c r="A150" t="s">
        <v>62</v>
      </c>
      <c r="B150" t="s">
        <v>127</v>
      </c>
      <c r="C150" t="str">
        <f t="shared" si="12"/>
        <v>CommuterEAST</v>
      </c>
      <c r="E150" t="s">
        <v>36</v>
      </c>
      <c r="F150">
        <v>216</v>
      </c>
      <c r="G150" t="s">
        <v>37</v>
      </c>
      <c r="H150" t="s">
        <v>37</v>
      </c>
      <c r="I150" t="s">
        <v>132</v>
      </c>
      <c r="J150" s="1">
        <f t="shared" si="14"/>
        <v>37.401342721467174</v>
      </c>
      <c r="K150" s="2">
        <f t="shared" si="15"/>
        <v>0.1904821363403134</v>
      </c>
      <c r="L150" s="1">
        <f t="shared" si="16"/>
        <v>614.418316051733</v>
      </c>
      <c r="M150" s="12">
        <f t="shared" si="17"/>
        <v>0.47076426126385734</v>
      </c>
      <c r="N150" s="13">
        <f t="shared" si="18"/>
        <v>45.5</v>
      </c>
      <c r="O150" s="5">
        <v>137046</v>
      </c>
      <c r="P150" s="6">
        <v>3012</v>
      </c>
      <c r="Q150" s="12">
        <f t="shared" si="19"/>
        <v>0.563841628239784</v>
      </c>
      <c r="R150" s="6">
        <v>6498.63333333333</v>
      </c>
      <c r="S150" s="13">
        <f t="shared" si="20"/>
        <v>21.088433978426245</v>
      </c>
      <c r="T150" s="7">
        <v>54.3545816733068</v>
      </c>
      <c r="U150" s="14" t="s">
        <v>64</v>
      </c>
      <c r="V150" s="14" t="s">
        <v>127</v>
      </c>
      <c r="W150" s="6">
        <v>3664.2</v>
      </c>
      <c r="X150" s="1">
        <f t="shared" si="21"/>
        <v>16.348815688786623</v>
      </c>
      <c r="Y150" s="6">
        <v>88281.72</v>
      </c>
      <c r="Z150" s="5">
        <v>2251351.59367676</v>
      </c>
      <c r="AA150" s="6">
        <v>4782333.28</v>
      </c>
      <c r="AB150" s="8">
        <v>25.5018999819754</v>
      </c>
      <c r="AC150" s="14" t="s">
        <v>94</v>
      </c>
      <c r="AD150" s="6">
        <v>137707.32</v>
      </c>
      <c r="AE150" s="9">
        <v>970218.949209082</v>
      </c>
      <c r="AF150" s="10">
        <v>184809.3781632</v>
      </c>
      <c r="AG150" s="7">
        <v>2008.3</v>
      </c>
      <c r="AH150" s="15">
        <f t="shared" si="13"/>
        <v>24.093040772883576</v>
      </c>
    </row>
    <row r="151" spans="1:34" ht="12.75">
      <c r="A151" t="s">
        <v>62</v>
      </c>
      <c r="B151" t="s">
        <v>35</v>
      </c>
      <c r="C151" t="str">
        <f t="shared" si="12"/>
        <v>CommuterWEST</v>
      </c>
      <c r="E151" t="s">
        <v>36</v>
      </c>
      <c r="F151">
        <v>217</v>
      </c>
      <c r="G151" t="s">
        <v>37</v>
      </c>
      <c r="H151" t="s">
        <v>37</v>
      </c>
      <c r="I151" t="s">
        <v>76</v>
      </c>
      <c r="J151" s="1">
        <f t="shared" si="14"/>
        <v>39.87577639751543</v>
      </c>
      <c r="K151" s="2">
        <f t="shared" si="15"/>
        <v>0.24622966450742767</v>
      </c>
      <c r="L151" s="1">
        <f t="shared" si="16"/>
        <v>408.0931671332119</v>
      </c>
      <c r="M151" s="12">
        <f t="shared" si="17"/>
        <v>0.3795719866043624</v>
      </c>
      <c r="N151" s="13">
        <f t="shared" si="18"/>
        <v>35.666666666666664</v>
      </c>
      <c r="O151" s="5">
        <v>52858</v>
      </c>
      <c r="P151" s="6">
        <v>1482</v>
      </c>
      <c r="Q151" s="12">
        <f t="shared" si="19"/>
        <v>0.5886654478976241</v>
      </c>
      <c r="R151" s="6">
        <v>2251.81666666667</v>
      </c>
      <c r="S151" s="13">
        <f t="shared" si="20"/>
        <v>23.473491773308925</v>
      </c>
      <c r="T151" s="7">
        <v>52.6666666666667</v>
      </c>
      <c r="U151" s="14" t="s">
        <v>64</v>
      </c>
      <c r="V151" s="14" t="s">
        <v>35</v>
      </c>
      <c r="W151" s="6">
        <v>1325.56666666667</v>
      </c>
      <c r="X151" s="1">
        <f t="shared" si="21"/>
        <v>15.795888906947296</v>
      </c>
      <c r="Y151" s="6">
        <v>26913.12</v>
      </c>
      <c r="Z151" s="5">
        <v>540954.699246216</v>
      </c>
      <c r="AA151" s="6">
        <v>1425170.24</v>
      </c>
      <c r="AB151" s="8">
        <v>20.1000366827115</v>
      </c>
      <c r="AC151" s="14" t="s">
        <v>94</v>
      </c>
      <c r="AD151" s="6">
        <v>34246.55</v>
      </c>
      <c r="AE151" s="9">
        <v>287523.949455994</v>
      </c>
      <c r="AF151" s="10">
        <v>70796.9256124</v>
      </c>
      <c r="AG151" s="7">
        <v>2008.3</v>
      </c>
      <c r="AH151" s="15">
        <f t="shared" si="13"/>
        <v>20.30310559006206</v>
      </c>
    </row>
    <row r="152" spans="1:34" ht="12.75">
      <c r="A152" t="s">
        <v>62</v>
      </c>
      <c r="B152" t="s">
        <v>127</v>
      </c>
      <c r="C152" t="str">
        <f t="shared" si="12"/>
        <v>CommuterEAST</v>
      </c>
      <c r="E152" t="s">
        <v>36</v>
      </c>
      <c r="F152">
        <v>218</v>
      </c>
      <c r="G152" t="s">
        <v>37</v>
      </c>
      <c r="H152" t="s">
        <v>37</v>
      </c>
      <c r="I152" t="s">
        <v>128</v>
      </c>
      <c r="J152" s="1">
        <f t="shared" si="14"/>
        <v>72.32597586865379</v>
      </c>
      <c r="K152" s="2">
        <f t="shared" si="15"/>
        <v>0.2342811246847228</v>
      </c>
      <c r="L152" s="1">
        <f t="shared" si="16"/>
        <v>1275.6730453185337</v>
      </c>
      <c r="M152" s="12">
        <f t="shared" si="17"/>
        <v>0.700308552001281</v>
      </c>
      <c r="N152" s="13">
        <f t="shared" si="18"/>
        <v>50.22684842198844</v>
      </c>
      <c r="O152" s="5">
        <v>338981</v>
      </c>
      <c r="P152" s="6">
        <v>6749</v>
      </c>
      <c r="Q152" s="12">
        <f t="shared" si="19"/>
        <v>0.4005717753239206</v>
      </c>
      <c r="R152" s="6">
        <v>11700.4</v>
      </c>
      <c r="S152" s="13">
        <f t="shared" si="20"/>
        <v>28.971744555741687</v>
      </c>
      <c r="T152" s="7">
        <v>63.780411912876</v>
      </c>
      <c r="U152" s="14" t="s">
        <v>64</v>
      </c>
      <c r="V152" s="14" t="s">
        <v>127</v>
      </c>
      <c r="W152" s="6">
        <v>4686.85</v>
      </c>
      <c r="X152" s="1">
        <f t="shared" si="21"/>
        <v>21.177044973252176</v>
      </c>
      <c r="Y152" s="6">
        <v>133833.4</v>
      </c>
      <c r="Z152" s="5">
        <v>5978888.21245117</v>
      </c>
      <c r="AA152" s="6">
        <v>8537505.64</v>
      </c>
      <c r="AB152" s="8">
        <v>44.6741113388076</v>
      </c>
      <c r="AC152" s="14" t="s">
        <v>94</v>
      </c>
      <c r="AD152" s="6">
        <v>282328.73</v>
      </c>
      <c r="AE152" s="9">
        <v>1982620.68357993</v>
      </c>
      <c r="AF152" s="10">
        <v>464490.6035723</v>
      </c>
      <c r="AG152" s="7">
        <v>2008.3</v>
      </c>
      <c r="AH152" s="15">
        <f t="shared" si="13"/>
        <v>28.55508497178275</v>
      </c>
    </row>
    <row r="153" spans="1:34" ht="12.75">
      <c r="A153" t="s">
        <v>66</v>
      </c>
      <c r="B153" t="s">
        <v>127</v>
      </c>
      <c r="C153" t="str">
        <f t="shared" si="12"/>
        <v>LocalEAST</v>
      </c>
      <c r="E153" t="s">
        <v>36</v>
      </c>
      <c r="F153">
        <v>219</v>
      </c>
      <c r="G153" t="s">
        <v>37</v>
      </c>
      <c r="H153" t="s">
        <v>37</v>
      </c>
      <c r="I153" t="s">
        <v>133</v>
      </c>
      <c r="J153" s="1">
        <f t="shared" si="14"/>
        <v>9.888467999604716</v>
      </c>
      <c r="K153" s="2">
        <f t="shared" si="15"/>
        <v>0.06204348494700839</v>
      </c>
      <c r="L153" s="1">
        <f t="shared" si="16"/>
        <v>33.63063371327163</v>
      </c>
      <c r="M153" s="12">
        <f t="shared" si="17"/>
        <v>0.0782531262794186</v>
      </c>
      <c r="N153" s="13">
        <f t="shared" si="18"/>
        <v>7.00560067208065</v>
      </c>
      <c r="O153" s="5">
        <v>25017</v>
      </c>
      <c r="P153" s="6">
        <v>3571</v>
      </c>
      <c r="Q153" s="12">
        <f t="shared" si="19"/>
        <v>0.6620709808830524</v>
      </c>
      <c r="R153" s="6">
        <v>3821.21666666667</v>
      </c>
      <c r="S153" s="13">
        <f t="shared" si="20"/>
        <v>6.54686770792897</v>
      </c>
      <c r="T153" s="7">
        <v>22.3349201904229</v>
      </c>
      <c r="U153" s="14" t="s">
        <v>102</v>
      </c>
      <c r="V153" s="14" t="s">
        <v>127</v>
      </c>
      <c r="W153" s="6">
        <v>2529.91666666667</v>
      </c>
      <c r="X153" s="1">
        <f t="shared" si="21"/>
        <v>1.2582191018417936</v>
      </c>
      <c r="Y153" s="6">
        <v>52435.19</v>
      </c>
      <c r="Z153" s="5">
        <v>85082.7007417679</v>
      </c>
      <c r="AA153" s="6">
        <v>1087275.42</v>
      </c>
      <c r="AB153" s="8">
        <v>1.62262596439086</v>
      </c>
      <c r="AC153" s="14" t="s">
        <v>40</v>
      </c>
      <c r="AD153" s="6">
        <v>67621.53</v>
      </c>
      <c r="AE153" s="9">
        <v>469498.341765932</v>
      </c>
      <c r="AF153" s="10">
        <v>29129.3133</v>
      </c>
      <c r="AG153" s="7">
        <v>2008.3</v>
      </c>
      <c r="AH153" s="15">
        <f t="shared" si="13"/>
        <v>20.726054217859584</v>
      </c>
    </row>
    <row r="154" spans="1:34" ht="12.75">
      <c r="A154" t="s">
        <v>34</v>
      </c>
      <c r="B154" t="s">
        <v>127</v>
      </c>
      <c r="C154" t="str">
        <f t="shared" si="12"/>
        <v>High RidershipEAST</v>
      </c>
      <c r="E154" t="s">
        <v>36</v>
      </c>
      <c r="F154">
        <v>221</v>
      </c>
      <c r="G154" t="s">
        <v>37</v>
      </c>
      <c r="H154" t="s">
        <v>37</v>
      </c>
      <c r="I154" t="s">
        <v>134</v>
      </c>
      <c r="J154" s="1">
        <v>22.08891521490413</v>
      </c>
      <c r="K154" s="2">
        <v>0.13618666428842335</v>
      </c>
      <c r="L154" s="1">
        <v>93.17312676565395</v>
      </c>
      <c r="M154" s="12">
        <v>0.1470941364833058</v>
      </c>
      <c r="N154" s="13">
        <v>19.008425658690996</v>
      </c>
      <c r="O154" s="5">
        <v>408339</v>
      </c>
      <c r="P154" s="6">
        <v>21482</v>
      </c>
      <c r="Q154" s="12">
        <v>0.6702409417958157</v>
      </c>
      <c r="R154" s="6">
        <v>27581.35</v>
      </c>
      <c r="S154" s="13">
        <v>14.804895336885266</v>
      </c>
      <c r="T154" s="7">
        <v>42</v>
      </c>
      <c r="U154" s="14" t="s">
        <v>39</v>
      </c>
      <c r="V154" s="14" t="s">
        <v>35</v>
      </c>
      <c r="W154" s="6">
        <v>18486.15</v>
      </c>
      <c r="X154" s="1">
        <v>5.30410037931218</v>
      </c>
      <c r="Y154" s="6">
        <v>301502.23</v>
      </c>
      <c r="Z154" s="5">
        <v>1722412.3973588939</v>
      </c>
      <c r="AA154" s="6">
        <v>11709592.5</v>
      </c>
      <c r="AB154" s="8">
        <v>14.4503946465219</v>
      </c>
      <c r="AC154" s="14" t="s">
        <v>40</v>
      </c>
      <c r="AD154" s="6">
        <v>324732.24</v>
      </c>
      <c r="AE154" s="9">
        <v>3166853.7338325977</v>
      </c>
      <c r="AF154" s="10">
        <v>431283.2463</v>
      </c>
      <c r="AG154" s="7">
        <v>2008.3</v>
      </c>
      <c r="AH154" s="15">
        <f t="shared" si="13"/>
        <v>16.309628018814085</v>
      </c>
    </row>
    <row r="155" spans="1:34" ht="12.75">
      <c r="A155" t="s">
        <v>66</v>
      </c>
      <c r="B155" t="s">
        <v>127</v>
      </c>
      <c r="C155" t="str">
        <f t="shared" si="12"/>
        <v>LocalEAST</v>
      </c>
      <c r="E155" t="s">
        <v>36</v>
      </c>
      <c r="F155">
        <v>222</v>
      </c>
      <c r="G155" t="s">
        <v>37</v>
      </c>
      <c r="H155" t="s">
        <v>37</v>
      </c>
      <c r="I155" t="s">
        <v>135</v>
      </c>
      <c r="J155" s="1">
        <v>22.54499268868809</v>
      </c>
      <c r="K155" s="2">
        <v>0.14232293976160978</v>
      </c>
      <c r="L155" s="1">
        <v>78.45737895334106</v>
      </c>
      <c r="M155" s="12">
        <v>0.15087540022076157</v>
      </c>
      <c r="N155" s="13">
        <v>12.648908756245069</v>
      </c>
      <c r="O155" s="5">
        <v>240519</v>
      </c>
      <c r="P155" s="6">
        <v>19015</v>
      </c>
      <c r="Q155" s="12">
        <v>0.6755030624865452</v>
      </c>
      <c r="R155" s="6">
        <v>15793.26666666666</v>
      </c>
      <c r="S155" s="13">
        <v>15.229211604945574</v>
      </c>
      <c r="T155" s="7">
        <v>42</v>
      </c>
      <c r="U155" s="14" t="s">
        <v>39</v>
      </c>
      <c r="V155" s="14" t="s">
        <v>35</v>
      </c>
      <c r="W155" s="6">
        <v>10668.4</v>
      </c>
      <c r="X155" s="1">
        <v>4.357553538663465</v>
      </c>
      <c r="Y155" s="6">
        <v>181047.03</v>
      </c>
      <c r="Z155" s="5">
        <v>837014.7016258237</v>
      </c>
      <c r="AA155" s="6">
        <v>5547721.5</v>
      </c>
      <c r="AB155" s="8">
        <v>14.4503946465219</v>
      </c>
      <c r="AC155" s="14" t="s">
        <v>40</v>
      </c>
      <c r="AD155" s="6">
        <v>192083.63</v>
      </c>
      <c r="AE155" s="9">
        <v>1806810.0351968969</v>
      </c>
      <c r="AF155" s="10">
        <v>257150.5158</v>
      </c>
      <c r="AG155" s="7">
        <v>2008.3</v>
      </c>
      <c r="AH155" s="15">
        <f t="shared" si="13"/>
        <v>16.970401372277006</v>
      </c>
    </row>
    <row r="156" spans="1:34" ht="12.75">
      <c r="A156" t="s">
        <v>62</v>
      </c>
      <c r="B156" t="s">
        <v>127</v>
      </c>
      <c r="C156" t="str">
        <f t="shared" si="12"/>
        <v>CommuterEAST</v>
      </c>
      <c r="E156" t="s">
        <v>36</v>
      </c>
      <c r="F156">
        <v>225</v>
      </c>
      <c r="G156" t="s">
        <v>37</v>
      </c>
      <c r="H156" t="s">
        <v>37</v>
      </c>
      <c r="I156" t="s">
        <v>135</v>
      </c>
      <c r="J156" s="1">
        <f>O156/W156</f>
        <v>60</v>
      </c>
      <c r="K156" s="2">
        <f>AF156/AE156</f>
        <v>0.3595161948944044</v>
      </c>
      <c r="L156" s="1">
        <f>Z156/W156</f>
        <v>583.9230734018182</v>
      </c>
      <c r="M156" s="12">
        <f>Z156/AA156</f>
        <v>0.46863954724046175</v>
      </c>
      <c r="N156" s="13">
        <f>O156/P156</f>
        <v>52</v>
      </c>
      <c r="O156" s="5">
        <v>79560</v>
      </c>
      <c r="P156" s="6">
        <v>1530</v>
      </c>
      <c r="Q156" s="12">
        <f>W156/R156</f>
        <v>0.6</v>
      </c>
      <c r="R156" s="6">
        <v>2210</v>
      </c>
      <c r="S156" s="13">
        <f>O156/R156</f>
        <v>36</v>
      </c>
      <c r="T156" s="7">
        <v>58</v>
      </c>
      <c r="U156" s="14" t="s">
        <v>64</v>
      </c>
      <c r="V156" s="14" t="s">
        <v>127</v>
      </c>
      <c r="W156" s="6">
        <v>1326</v>
      </c>
      <c r="X156" s="1">
        <f>Z156/AD156</f>
        <v>18.02980809743753</v>
      </c>
      <c r="Y156" s="6">
        <v>28486.05</v>
      </c>
      <c r="Z156" s="5">
        <v>774281.995330811</v>
      </c>
      <c r="AA156" s="6">
        <v>1652190.9</v>
      </c>
      <c r="AB156" s="8">
        <v>27.1810937399468</v>
      </c>
      <c r="AC156" s="14" t="s">
        <v>94</v>
      </c>
      <c r="AD156" s="6">
        <v>42944.55</v>
      </c>
      <c r="AE156" s="9">
        <v>315680.168948535</v>
      </c>
      <c r="AF156" s="10">
        <v>113492.133144</v>
      </c>
      <c r="AG156" s="7">
        <v>2008.3</v>
      </c>
      <c r="AH156" s="15">
        <f t="shared" si="13"/>
        <v>21.482692307692307</v>
      </c>
    </row>
    <row r="157" spans="1:34" ht="12.75">
      <c r="A157" t="s">
        <v>62</v>
      </c>
      <c r="B157" t="s">
        <v>127</v>
      </c>
      <c r="C157" t="str">
        <f t="shared" si="12"/>
        <v>CommuterEAST</v>
      </c>
      <c r="E157" t="s">
        <v>36</v>
      </c>
      <c r="F157">
        <v>229</v>
      </c>
      <c r="G157" t="s">
        <v>37</v>
      </c>
      <c r="H157" t="s">
        <v>37</v>
      </c>
      <c r="I157" t="s">
        <v>135</v>
      </c>
      <c r="J157" s="1">
        <f>O157/W157</f>
        <v>73.248730964467</v>
      </c>
      <c r="K157" s="2">
        <f>AF157/AE157</f>
        <v>0.376532074874429</v>
      </c>
      <c r="L157" s="1">
        <f>Z157/W157</f>
        <v>753.3045833994267</v>
      </c>
      <c r="M157" s="12">
        <f>Z157/AA157</f>
        <v>0.6059102921157357</v>
      </c>
      <c r="N157" s="13">
        <f>O157/P157</f>
        <v>60.125</v>
      </c>
      <c r="O157" s="5">
        <v>122655</v>
      </c>
      <c r="P157" s="6">
        <v>2040</v>
      </c>
      <c r="Q157" s="12">
        <f>W157/R157</f>
        <v>0.5317139001349528</v>
      </c>
      <c r="R157" s="6">
        <v>3149.25</v>
      </c>
      <c r="S157" s="13">
        <f>O157/R157</f>
        <v>38.94736842105263</v>
      </c>
      <c r="T157" s="7">
        <v>58</v>
      </c>
      <c r="U157" s="14" t="s">
        <v>64</v>
      </c>
      <c r="V157" s="14" t="s">
        <v>127</v>
      </c>
      <c r="W157" s="6">
        <v>1674.5</v>
      </c>
      <c r="X157" s="1">
        <f>Z157/AD157</f>
        <v>21.922975082681422</v>
      </c>
      <c r="Y157" s="6">
        <v>35893.8</v>
      </c>
      <c r="Z157" s="5">
        <v>1261408.52490234</v>
      </c>
      <c r="AA157" s="6">
        <v>2081840.4</v>
      </c>
      <c r="AB157" s="8">
        <v>35.1427969427128</v>
      </c>
      <c r="AC157" s="14" t="s">
        <v>94</v>
      </c>
      <c r="AD157" s="6">
        <v>57538.2</v>
      </c>
      <c r="AE157" s="9">
        <v>439509.47380164</v>
      </c>
      <c r="AF157" s="10">
        <v>165489.4140975</v>
      </c>
      <c r="AG157" s="7">
        <v>2008.3</v>
      </c>
      <c r="AH157" s="15">
        <f t="shared" si="13"/>
        <v>21.43553299492386</v>
      </c>
    </row>
    <row r="158" spans="1:34" ht="12.75">
      <c r="A158" t="s">
        <v>34</v>
      </c>
      <c r="B158" t="s">
        <v>127</v>
      </c>
      <c r="C158" t="str">
        <f t="shared" si="12"/>
        <v>High RidershipEAST</v>
      </c>
      <c r="E158" t="s">
        <v>36</v>
      </c>
      <c r="F158">
        <v>230</v>
      </c>
      <c r="G158" t="s">
        <v>136</v>
      </c>
      <c r="H158" t="s">
        <v>37</v>
      </c>
      <c r="I158" t="s">
        <v>137</v>
      </c>
      <c r="J158" s="1">
        <v>48.07212993416143</v>
      </c>
      <c r="K158" s="2">
        <v>0.294129906551649</v>
      </c>
      <c r="L158" s="1">
        <v>186.3792445998556</v>
      </c>
      <c r="M158" s="12">
        <v>0.2656877133043444</v>
      </c>
      <c r="N158" s="13">
        <v>30.621481042113427</v>
      </c>
      <c r="O158" s="5">
        <v>671131</v>
      </c>
      <c r="P158" s="6">
        <v>21917</v>
      </c>
      <c r="Q158" s="12">
        <v>0.6746696542625598</v>
      </c>
      <c r="R158" s="6">
        <v>20692.96666666666</v>
      </c>
      <c r="S158" s="13">
        <v>32.43280728234554</v>
      </c>
      <c r="T158" s="7">
        <v>42</v>
      </c>
      <c r="U158" s="14" t="s">
        <v>39</v>
      </c>
      <c r="V158" s="14" t="s">
        <v>35</v>
      </c>
      <c r="W158" s="6">
        <v>13960.91666666667</v>
      </c>
      <c r="X158" s="1">
        <v>10.343179169462921</v>
      </c>
      <c r="Y158" s="6">
        <v>233179.69</v>
      </c>
      <c r="Z158" s="5">
        <v>2602025.102254868</v>
      </c>
      <c r="AA158" s="6">
        <v>9793546.98</v>
      </c>
      <c r="AB158" s="8">
        <v>14.4503946465219</v>
      </c>
      <c r="AC158" s="14" t="s">
        <v>40</v>
      </c>
      <c r="AD158" s="6">
        <v>251569.18</v>
      </c>
      <c r="AE158" s="9">
        <v>2405302.401902367</v>
      </c>
      <c r="AF158" s="10">
        <v>707471.3707000001</v>
      </c>
      <c r="AG158" s="7">
        <v>2008.3</v>
      </c>
      <c r="AH158" s="15">
        <f t="shared" si="13"/>
        <v>16.702319451325423</v>
      </c>
    </row>
    <row r="159" spans="1:34" ht="12.75">
      <c r="A159" t="s">
        <v>34</v>
      </c>
      <c r="B159" t="s">
        <v>127</v>
      </c>
      <c r="C159" t="str">
        <f t="shared" si="12"/>
        <v>High RidershipEAST</v>
      </c>
      <c r="E159" t="s">
        <v>36</v>
      </c>
      <c r="F159">
        <v>230</v>
      </c>
      <c r="G159" t="s">
        <v>138</v>
      </c>
      <c r="I159" t="s">
        <v>139</v>
      </c>
      <c r="J159" s="1">
        <v>37.4567870749259</v>
      </c>
      <c r="K159" s="2">
        <v>0.24918745807485845</v>
      </c>
      <c r="L159" s="1">
        <v>128.49577937050535</v>
      </c>
      <c r="M159" s="12">
        <v>0.20808690859377604</v>
      </c>
      <c r="N159" s="13">
        <v>24.608714125690447</v>
      </c>
      <c r="O159" s="5">
        <v>637095</v>
      </c>
      <c r="P159" s="6">
        <v>25889</v>
      </c>
      <c r="Q159" s="12">
        <v>0.7115417197432249</v>
      </c>
      <c r="R159" s="6">
        <v>23904.15</v>
      </c>
      <c r="S159" s="13">
        <v>26.652066691348573</v>
      </c>
      <c r="T159" s="7">
        <v>42</v>
      </c>
      <c r="U159" s="14" t="s">
        <v>39</v>
      </c>
      <c r="V159" s="14" t="s">
        <v>35</v>
      </c>
      <c r="W159" s="6">
        <v>17008.8</v>
      </c>
      <c r="X159" s="1">
        <v>7.879660914977357</v>
      </c>
      <c r="Y159" s="6">
        <v>250073.97</v>
      </c>
      <c r="Z159" s="5">
        <v>2185559.0121570528</v>
      </c>
      <c r="AA159" s="6">
        <v>10503106.739999998</v>
      </c>
      <c r="AB159" s="8">
        <v>14.4503946465219</v>
      </c>
      <c r="AC159" s="14" t="s">
        <v>40</v>
      </c>
      <c r="AD159" s="6">
        <v>277367.14</v>
      </c>
      <c r="AE159" s="9">
        <v>2747185.178534748</v>
      </c>
      <c r="AF159" s="10">
        <v>684564.0915000001</v>
      </c>
      <c r="AG159" s="7">
        <v>2008.3</v>
      </c>
      <c r="AH159" s="15">
        <f t="shared" si="13"/>
        <v>14.702622759983068</v>
      </c>
    </row>
    <row r="160" spans="1:34" ht="12.75">
      <c r="A160" t="s">
        <v>62</v>
      </c>
      <c r="B160" t="s">
        <v>127</v>
      </c>
      <c r="C160" t="str">
        <f t="shared" si="12"/>
        <v>CommuterEAST</v>
      </c>
      <c r="E160" t="s">
        <v>36</v>
      </c>
      <c r="F160">
        <v>232</v>
      </c>
      <c r="I160" t="s">
        <v>140</v>
      </c>
      <c r="J160" s="1">
        <f>O160/W160</f>
        <v>22.873969981068225</v>
      </c>
      <c r="K160" s="2">
        <f>AF160/AE160</f>
        <v>0.10610165117829405</v>
      </c>
      <c r="L160" s="1">
        <f>Z160/W160</f>
        <v>183.9113333109906</v>
      </c>
      <c r="M160" s="12">
        <f>Z160/AA160</f>
        <v>0.20274901983670765</v>
      </c>
      <c r="N160" s="13">
        <f>O160/P160</f>
        <v>16.240397564133318</v>
      </c>
      <c r="O160" s="5">
        <v>81786.6421329754</v>
      </c>
      <c r="P160" s="6">
        <v>5036</v>
      </c>
      <c r="Q160" s="12">
        <f>W160/R160</f>
        <v>0.5461261375930756</v>
      </c>
      <c r="R160" s="6">
        <v>6547.08333333333</v>
      </c>
      <c r="S160" s="13">
        <f>O160/R160</f>
        <v>12.492072877180744</v>
      </c>
      <c r="T160" s="7">
        <v>42</v>
      </c>
      <c r="U160" s="14" t="s">
        <v>64</v>
      </c>
      <c r="V160" s="14" t="s">
        <v>127</v>
      </c>
      <c r="W160" s="6">
        <v>3575.53333333333</v>
      </c>
      <c r="X160" s="1">
        <f>Z160/AD160</f>
        <v>4.859340748459176</v>
      </c>
      <c r="Y160" s="6">
        <v>77222.04</v>
      </c>
      <c r="Z160" s="5">
        <v>657581.1026312234</v>
      </c>
      <c r="AA160" s="6">
        <v>3243325.68</v>
      </c>
      <c r="AC160" s="14" t="s">
        <v>40</v>
      </c>
      <c r="AD160" s="6">
        <v>135323.11</v>
      </c>
      <c r="AE160" s="9">
        <v>893078.890163573</v>
      </c>
      <c r="AF160" s="10">
        <v>94757.14487883341</v>
      </c>
      <c r="AG160" s="7">
        <v>2008.3</v>
      </c>
      <c r="AH160" s="15">
        <f t="shared" si="13"/>
        <v>21.59734864728807</v>
      </c>
    </row>
    <row r="161" spans="1:34" ht="12.75">
      <c r="A161" t="s">
        <v>34</v>
      </c>
      <c r="B161" t="s">
        <v>127</v>
      </c>
      <c r="C161" t="str">
        <f t="shared" si="12"/>
        <v>High RidershipEAST</v>
      </c>
      <c r="E161" t="s">
        <v>36</v>
      </c>
      <c r="F161">
        <v>233</v>
      </c>
      <c r="G161" t="s">
        <v>37</v>
      </c>
      <c r="H161" t="s">
        <v>37</v>
      </c>
      <c r="I161" t="s">
        <v>141</v>
      </c>
      <c r="J161" s="1">
        <v>28.537429119749582</v>
      </c>
      <c r="K161" s="2">
        <v>0.1661800960348683</v>
      </c>
      <c r="L161" s="1">
        <v>115.36774491864878</v>
      </c>
      <c r="M161" s="12">
        <v>0.23153228611746995</v>
      </c>
      <c r="N161" s="13">
        <v>16.53533899524975</v>
      </c>
      <c r="O161" s="5">
        <v>229742</v>
      </c>
      <c r="P161" s="6">
        <v>13894</v>
      </c>
      <c r="Q161" s="12">
        <v>0.6039958535954053</v>
      </c>
      <c r="R161" s="6">
        <v>13328.81666666667</v>
      </c>
      <c r="S161" s="13">
        <v>17.236488860601526</v>
      </c>
      <c r="T161" s="7">
        <v>42</v>
      </c>
      <c r="U161" s="14" t="s">
        <v>39</v>
      </c>
      <c r="V161" s="14" t="s">
        <v>35</v>
      </c>
      <c r="W161" s="6">
        <v>8050.55</v>
      </c>
      <c r="X161" s="1">
        <v>6.4138373110984475</v>
      </c>
      <c r="Y161" s="6">
        <v>133714.08</v>
      </c>
      <c r="Z161" s="5">
        <v>928773.798854828</v>
      </c>
      <c r="AA161" s="6">
        <v>4011422.4</v>
      </c>
      <c r="AB161" s="8">
        <v>14.4503946465219</v>
      </c>
      <c r="AC161" s="14" t="s">
        <v>40</v>
      </c>
      <c r="AD161" s="6">
        <v>144807.82</v>
      </c>
      <c r="AE161" s="9">
        <v>1484854.557119919</v>
      </c>
      <c r="AF161" s="10">
        <v>246753.27289999998</v>
      </c>
      <c r="AG161" s="7">
        <v>2008.3</v>
      </c>
      <c r="AH161" s="15">
        <f t="shared" si="13"/>
        <v>16.60930992292452</v>
      </c>
    </row>
    <row r="162" spans="1:34" ht="12.75">
      <c r="A162" t="s">
        <v>34</v>
      </c>
      <c r="B162" t="s">
        <v>127</v>
      </c>
      <c r="C162" t="str">
        <f t="shared" si="12"/>
        <v>High RidershipEAST</v>
      </c>
      <c r="E162" t="s">
        <v>36</v>
      </c>
      <c r="F162">
        <v>234</v>
      </c>
      <c r="G162" t="s">
        <v>37</v>
      </c>
      <c r="H162" t="s">
        <v>37</v>
      </c>
      <c r="I162" t="s">
        <v>142</v>
      </c>
      <c r="J162" s="1">
        <v>23.244594425696786</v>
      </c>
      <c r="K162" s="2">
        <v>0.14689636122968502</v>
      </c>
      <c r="L162" s="1">
        <v>130.7303333281642</v>
      </c>
      <c r="M162" s="12">
        <v>0.2647860718043206</v>
      </c>
      <c r="N162" s="13">
        <v>22.15274238227147</v>
      </c>
      <c r="O162" s="5">
        <v>399857</v>
      </c>
      <c r="P162" s="6">
        <v>18050</v>
      </c>
      <c r="Q162" s="12">
        <v>0.6987787118487099</v>
      </c>
      <c r="R162" s="6">
        <v>24617.45</v>
      </c>
      <c r="S162" s="13">
        <v>16.242827750234103</v>
      </c>
      <c r="T162" s="7">
        <v>42</v>
      </c>
      <c r="U162" s="14" t="s">
        <v>39</v>
      </c>
      <c r="V162" s="14" t="s">
        <v>35</v>
      </c>
      <c r="W162" s="6">
        <v>17202.15</v>
      </c>
      <c r="X162" s="1">
        <v>6.777868256521155</v>
      </c>
      <c r="Y162" s="6">
        <v>283101.85</v>
      </c>
      <c r="Z162" s="5">
        <v>2248842.80346108</v>
      </c>
      <c r="AA162" s="6">
        <v>8493055.5</v>
      </c>
      <c r="AB162" s="8">
        <v>14.4503946465219</v>
      </c>
      <c r="AC162" s="14" t="s">
        <v>40</v>
      </c>
      <c r="AD162" s="6">
        <v>331792.05</v>
      </c>
      <c r="AE162" s="9">
        <v>2885425.3696404435</v>
      </c>
      <c r="AF162" s="10">
        <v>423858.4874</v>
      </c>
      <c r="AG162" s="7">
        <v>2008.3</v>
      </c>
      <c r="AH162" s="15">
        <f t="shared" si="13"/>
        <v>16.457352714631597</v>
      </c>
    </row>
    <row r="163" spans="1:34" ht="12.75">
      <c r="A163" t="s">
        <v>66</v>
      </c>
      <c r="B163" t="s">
        <v>127</v>
      </c>
      <c r="C163" t="str">
        <f t="shared" si="12"/>
        <v>LocalEAST</v>
      </c>
      <c r="E163" t="s">
        <v>36</v>
      </c>
      <c r="F163">
        <v>236</v>
      </c>
      <c r="G163" t="s">
        <v>37</v>
      </c>
      <c r="H163" t="s">
        <v>37</v>
      </c>
      <c r="I163" t="s">
        <v>143</v>
      </c>
      <c r="J163" s="1">
        <v>15.452144007024746</v>
      </c>
      <c r="K163" s="2">
        <v>0.10305957242810768</v>
      </c>
      <c r="L163" s="1">
        <v>64.84602661753848</v>
      </c>
      <c r="M163" s="12">
        <v>0.13053583857676598</v>
      </c>
      <c r="N163" s="13">
        <v>11.762979055258468</v>
      </c>
      <c r="O163" s="5">
        <v>211169</v>
      </c>
      <c r="P163" s="6">
        <v>17952</v>
      </c>
      <c r="Q163" s="12">
        <v>0.7404190073025123</v>
      </c>
      <c r="R163" s="6">
        <v>18457.11666666667</v>
      </c>
      <c r="S163" s="13">
        <v>11.441061126376725</v>
      </c>
      <c r="T163" s="7">
        <v>42</v>
      </c>
      <c r="U163" s="14" t="s">
        <v>39</v>
      </c>
      <c r="V163" s="14" t="s">
        <v>35</v>
      </c>
      <c r="W163" s="6">
        <v>13666</v>
      </c>
      <c r="X163" s="1">
        <v>3.425207168078909</v>
      </c>
      <c r="Y163" s="6">
        <v>225675.18</v>
      </c>
      <c r="Z163" s="5">
        <v>886185.7997552803</v>
      </c>
      <c r="AA163" s="6">
        <v>6788831.4</v>
      </c>
      <c r="AB163" s="8">
        <v>14.4503946465219</v>
      </c>
      <c r="AC163" s="14" t="s">
        <v>40</v>
      </c>
      <c r="AD163" s="6">
        <v>258724.73</v>
      </c>
      <c r="AE163" s="9">
        <v>2185955.525452557</v>
      </c>
      <c r="AF163" s="10">
        <v>225283.64179999998</v>
      </c>
      <c r="AG163" s="7">
        <v>2008.3</v>
      </c>
      <c r="AH163" s="15">
        <f t="shared" si="13"/>
        <v>16.5136235913947</v>
      </c>
    </row>
    <row r="164" spans="1:34" ht="12.75">
      <c r="A164" t="s">
        <v>62</v>
      </c>
      <c r="B164" t="s">
        <v>127</v>
      </c>
      <c r="C164" t="str">
        <f t="shared" si="12"/>
        <v>CommuterEAST</v>
      </c>
      <c r="E164" t="s">
        <v>36</v>
      </c>
      <c r="F164">
        <v>237</v>
      </c>
      <c r="G164" t="s">
        <v>37</v>
      </c>
      <c r="H164" t="s">
        <v>37</v>
      </c>
      <c r="I164" t="s">
        <v>143</v>
      </c>
      <c r="J164" s="1">
        <f>O164/W164</f>
        <v>35.75757575757576</v>
      </c>
      <c r="K164" s="2">
        <f>AF164/AE164</f>
        <v>0.12182310792397177</v>
      </c>
      <c r="L164" s="1">
        <f>Z164/W164</f>
        <v>325.2424251671991</v>
      </c>
      <c r="M164" s="12">
        <f>Z164/AA164</f>
        <v>0.33106311669157645</v>
      </c>
      <c r="N164" s="13">
        <f>O164/P164</f>
        <v>19.666666666666668</v>
      </c>
      <c r="O164" s="5">
        <v>29146</v>
      </c>
      <c r="P164" s="6">
        <v>1482</v>
      </c>
      <c r="Q164" s="12">
        <f>W164/R164</f>
        <v>0.39363817097415565</v>
      </c>
      <c r="R164" s="6">
        <v>2070.68333333333</v>
      </c>
      <c r="S164" s="13">
        <f>O164/R164</f>
        <v>14.07554671968193</v>
      </c>
      <c r="T164" s="7">
        <v>42</v>
      </c>
      <c r="U164" t="s">
        <v>64</v>
      </c>
      <c r="V164" s="14" t="s">
        <v>127</v>
      </c>
      <c r="W164" s="6">
        <v>815.1</v>
      </c>
      <c r="X164" s="1">
        <f>Z164/AD164</f>
        <v>6.301297499276446</v>
      </c>
      <c r="Y164" s="6">
        <v>19065.93</v>
      </c>
      <c r="Z164" s="5">
        <v>265105.100753784</v>
      </c>
      <c r="AA164" s="6">
        <v>800769.06</v>
      </c>
      <c r="AB164" s="8">
        <v>13.9046509010462</v>
      </c>
      <c r="AC164" s="14" t="s">
        <v>40</v>
      </c>
      <c r="AD164" s="6">
        <v>42071.51</v>
      </c>
      <c r="AE164" s="9">
        <v>280734.230006213</v>
      </c>
      <c r="AF164" s="10">
        <v>34199.9164</v>
      </c>
      <c r="AG164" s="7">
        <v>2008.3</v>
      </c>
      <c r="AH164" s="15">
        <f t="shared" si="13"/>
        <v>23.39090909090909</v>
      </c>
    </row>
    <row r="165" spans="1:34" ht="12.75">
      <c r="A165" t="s">
        <v>66</v>
      </c>
      <c r="B165" t="s">
        <v>127</v>
      </c>
      <c r="C165" t="str">
        <f t="shared" si="12"/>
        <v>LocalEAST</v>
      </c>
      <c r="E165" t="s">
        <v>36</v>
      </c>
      <c r="F165">
        <v>238</v>
      </c>
      <c r="G165" t="s">
        <v>37</v>
      </c>
      <c r="H165" t="s">
        <v>37</v>
      </c>
      <c r="I165" t="s">
        <v>144</v>
      </c>
      <c r="J165" s="1">
        <v>18.271266260801976</v>
      </c>
      <c r="K165" s="2">
        <v>0.11249810482220646</v>
      </c>
      <c r="L165" s="1">
        <v>86.08510426625615</v>
      </c>
      <c r="M165" s="12">
        <v>0.15717693357258758</v>
      </c>
      <c r="N165" s="13">
        <v>14.967371532514779</v>
      </c>
      <c r="O165" s="5">
        <v>263306</v>
      </c>
      <c r="P165" s="6">
        <v>17592</v>
      </c>
      <c r="Q165" s="12">
        <v>0.6805265987128604</v>
      </c>
      <c r="R165" s="6">
        <v>21176.15</v>
      </c>
      <c r="S165" s="13">
        <v>12.43408268264061</v>
      </c>
      <c r="T165" s="7">
        <v>42</v>
      </c>
      <c r="U165" s="14" t="s">
        <v>39</v>
      </c>
      <c r="V165" s="14" t="s">
        <v>35</v>
      </c>
      <c r="W165" s="6">
        <v>14410.93333333334</v>
      </c>
      <c r="X165" s="1">
        <v>4.228771061033368</v>
      </c>
      <c r="Y165" s="6">
        <v>263093.46</v>
      </c>
      <c r="Z165" s="5">
        <v>1240566.6985740669</v>
      </c>
      <c r="AA165" s="6">
        <v>7892803.8</v>
      </c>
      <c r="AB165" s="8">
        <v>14.4503946465219</v>
      </c>
      <c r="AC165" s="14" t="s">
        <v>40</v>
      </c>
      <c r="AD165" s="6">
        <v>293363.41</v>
      </c>
      <c r="AE165" s="9">
        <v>2499743.699188873</v>
      </c>
      <c r="AF165" s="10">
        <v>281216.4287</v>
      </c>
      <c r="AG165" s="7">
        <v>2008.3</v>
      </c>
      <c r="AH165" s="15">
        <f t="shared" si="13"/>
        <v>18.256517736533365</v>
      </c>
    </row>
    <row r="166" spans="1:34" ht="12.75">
      <c r="A166" t="s">
        <v>34</v>
      </c>
      <c r="B166" t="s">
        <v>127</v>
      </c>
      <c r="C166" t="str">
        <f t="shared" si="12"/>
        <v>High RidershipEAST</v>
      </c>
      <c r="E166" t="s">
        <v>36</v>
      </c>
      <c r="F166">
        <v>240</v>
      </c>
      <c r="G166" t="s">
        <v>37</v>
      </c>
      <c r="H166" t="s">
        <v>37</v>
      </c>
      <c r="I166" t="s">
        <v>141</v>
      </c>
      <c r="J166" s="1">
        <v>30.61156051420037</v>
      </c>
      <c r="K166" s="2">
        <v>0.20855973821274526</v>
      </c>
      <c r="L166" s="1">
        <v>182.5173683798357</v>
      </c>
      <c r="M166" s="12">
        <v>0.2785520603738836</v>
      </c>
      <c r="N166" s="13">
        <v>34.596557799159775</v>
      </c>
      <c r="O166" s="5">
        <v>765864</v>
      </c>
      <c r="P166" s="6">
        <v>22137</v>
      </c>
      <c r="Q166" s="12">
        <v>0.7589963287101337</v>
      </c>
      <c r="R166" s="6">
        <v>32962.9833333333</v>
      </c>
      <c r="S166" s="13">
        <v>23.234062046366173</v>
      </c>
      <c r="T166" s="7">
        <v>42</v>
      </c>
      <c r="U166" s="14" t="s">
        <v>39</v>
      </c>
      <c r="V166" s="14" t="s">
        <v>35</v>
      </c>
      <c r="W166" s="6">
        <v>25018.7833333333</v>
      </c>
      <c r="X166" s="1">
        <v>10.789417367067287</v>
      </c>
      <c r="Y166" s="6">
        <v>390314.53</v>
      </c>
      <c r="Z166" s="5">
        <v>4566362.4940652875</v>
      </c>
      <c r="AA166" s="6">
        <v>16393210.26</v>
      </c>
      <c r="AB166" s="8">
        <v>14.4503946465219</v>
      </c>
      <c r="AC166" s="14" t="s">
        <v>40</v>
      </c>
      <c r="AD166" s="6">
        <v>423226.05</v>
      </c>
      <c r="AE166" s="9">
        <v>3884829.4677735018</v>
      </c>
      <c r="AF166" s="10">
        <v>810219.0168</v>
      </c>
      <c r="AG166" s="7">
        <v>2008.3</v>
      </c>
      <c r="AH166" s="15">
        <f t="shared" si="13"/>
        <v>15.600859754038154</v>
      </c>
    </row>
    <row r="167" spans="1:34" ht="12.75">
      <c r="A167" t="s">
        <v>62</v>
      </c>
      <c r="B167" t="s">
        <v>35</v>
      </c>
      <c r="C167" t="str">
        <f t="shared" si="12"/>
        <v>CommuterWEST</v>
      </c>
      <c r="E167" t="s">
        <v>36</v>
      </c>
      <c r="F167">
        <v>242</v>
      </c>
      <c r="G167" t="s">
        <v>37</v>
      </c>
      <c r="H167" t="s">
        <v>37</v>
      </c>
      <c r="I167" t="s">
        <v>90</v>
      </c>
      <c r="J167" s="1">
        <f>O167/W167</f>
        <v>34.39674606677242</v>
      </c>
      <c r="K167" s="2">
        <f>AF167/AE167</f>
        <v>0.1934470399166301</v>
      </c>
      <c r="L167" s="1">
        <f>Z167/W167</f>
        <v>409.17540134497415</v>
      </c>
      <c r="M167" s="12">
        <f>Z167/AA167</f>
        <v>0.4410114915731879</v>
      </c>
      <c r="N167" s="13">
        <f>O167/P167</f>
        <v>38.25577076147519</v>
      </c>
      <c r="O167" s="5">
        <v>144186</v>
      </c>
      <c r="P167" s="6">
        <v>3769</v>
      </c>
      <c r="Q167" s="12">
        <f>W167/R167</f>
        <v>0.5896055793236831</v>
      </c>
      <c r="R167" s="6">
        <v>7109.58333333333</v>
      </c>
      <c r="S167" s="13">
        <f>O167/R167</f>
        <v>20.280513391548975</v>
      </c>
      <c r="T167" s="7">
        <v>48.1438047227381</v>
      </c>
      <c r="U167" s="14" t="s">
        <v>64</v>
      </c>
      <c r="V167" s="14" t="s">
        <v>35</v>
      </c>
      <c r="W167" s="6">
        <v>4191.85</v>
      </c>
      <c r="X167" s="1">
        <f>Z167/AD167</f>
        <v>11.999863337491373</v>
      </c>
      <c r="Y167" s="6">
        <v>80771.18</v>
      </c>
      <c r="Z167" s="5">
        <v>1715201.90612793</v>
      </c>
      <c r="AA167" s="6">
        <v>3889245.38</v>
      </c>
      <c r="AB167" s="8">
        <v>21.2353206444171</v>
      </c>
      <c r="AC167" s="14" t="s">
        <v>94</v>
      </c>
      <c r="AD167" s="6">
        <v>142935.12</v>
      </c>
      <c r="AE167" s="9">
        <v>996030.799804634</v>
      </c>
      <c r="AF167" s="10">
        <v>192679.209888</v>
      </c>
      <c r="AG167" s="7">
        <v>2008.3</v>
      </c>
      <c r="AH167" s="15">
        <f t="shared" si="13"/>
        <v>19.268623638727526</v>
      </c>
    </row>
    <row r="168" spans="1:34" ht="12.75">
      <c r="A168" t="s">
        <v>62</v>
      </c>
      <c r="B168" t="s">
        <v>35</v>
      </c>
      <c r="C168" t="str">
        <f t="shared" si="12"/>
        <v>CommuterWEST</v>
      </c>
      <c r="E168" t="s">
        <v>36</v>
      </c>
      <c r="F168">
        <v>243</v>
      </c>
      <c r="G168" t="s">
        <v>37</v>
      </c>
      <c r="H168" t="s">
        <v>37</v>
      </c>
      <c r="I168" t="s">
        <v>92</v>
      </c>
      <c r="J168" s="1">
        <f>O168/W168</f>
        <v>32.64957264957265</v>
      </c>
      <c r="K168" s="2">
        <f>AF168/AE168</f>
        <v>0.17760168000934462</v>
      </c>
      <c r="L168" s="1">
        <f>Z168/W168</f>
        <v>245.6752131535458</v>
      </c>
      <c r="M168" s="12">
        <f>Z168/AA168</f>
        <v>0.34807290760234705</v>
      </c>
      <c r="N168" s="13">
        <f>O168/P168</f>
        <v>31.833333333333332</v>
      </c>
      <c r="O168" s="5">
        <v>47177</v>
      </c>
      <c r="P168" s="6">
        <v>1482</v>
      </c>
      <c r="Q168" s="12">
        <f>W168/R168</f>
        <v>0.5433436532507734</v>
      </c>
      <c r="R168" s="6">
        <v>2659.36666666667</v>
      </c>
      <c r="S168" s="13">
        <f>O168/R168</f>
        <v>17.739938080495335</v>
      </c>
      <c r="T168" s="7">
        <v>42</v>
      </c>
      <c r="U168" s="14" t="s">
        <v>64</v>
      </c>
      <c r="V168" s="14" t="s">
        <v>35</v>
      </c>
      <c r="W168" s="6">
        <v>1444.95</v>
      </c>
      <c r="X168" s="1">
        <f>Z168/AD168</f>
        <v>6.7952718531831815</v>
      </c>
      <c r="Y168" s="6">
        <v>24282.57</v>
      </c>
      <c r="Z168" s="5">
        <v>354988.399246216</v>
      </c>
      <c r="AA168" s="6">
        <v>1019867.94</v>
      </c>
      <c r="AB168" s="8">
        <v>14.6190621192986</v>
      </c>
      <c r="AC168" s="14" t="s">
        <v>94</v>
      </c>
      <c r="AD168" s="6">
        <v>52240.5</v>
      </c>
      <c r="AE168" s="9">
        <v>356299.540771633</v>
      </c>
      <c r="AF168" s="10">
        <v>63279.3970276</v>
      </c>
      <c r="AG168" s="7">
        <v>2008.3</v>
      </c>
      <c r="AH168" s="15">
        <f t="shared" si="13"/>
        <v>16.805128205128206</v>
      </c>
    </row>
    <row r="169" spans="1:34" ht="12.75">
      <c r="A169" t="s">
        <v>62</v>
      </c>
      <c r="B169" t="s">
        <v>127</v>
      </c>
      <c r="C169" t="str">
        <f t="shared" si="12"/>
        <v>CommuterEAST</v>
      </c>
      <c r="E169" t="s">
        <v>36</v>
      </c>
      <c r="F169">
        <v>244</v>
      </c>
      <c r="G169" t="s">
        <v>37</v>
      </c>
      <c r="H169" t="s">
        <v>51</v>
      </c>
      <c r="I169" t="s">
        <v>145</v>
      </c>
      <c r="J169" s="1">
        <f>O169/W169</f>
        <v>20.815422229656388</v>
      </c>
      <c r="K169" s="2">
        <f>AF169/AE169</f>
        <v>0.08633568805002868</v>
      </c>
      <c r="L169" s="1">
        <f>Z169/W169</f>
        <v>151.97602586379008</v>
      </c>
      <c r="M169" s="12">
        <f>Z169/AA169</f>
        <v>0.24260070736905986</v>
      </c>
      <c r="N169" s="13">
        <f>O169/P169</f>
        <v>21.156834834138046</v>
      </c>
      <c r="O169" s="5">
        <v>53272.9101123596</v>
      </c>
      <c r="P169" s="6">
        <v>2518</v>
      </c>
      <c r="Q169" s="12">
        <f>W169/R169</f>
        <v>0.537860160141227</v>
      </c>
      <c r="R169" s="6">
        <v>4758.3</v>
      </c>
      <c r="S169" s="13">
        <f>O169/R169</f>
        <v>11.19578633385024</v>
      </c>
      <c r="T169" s="7">
        <v>42</v>
      </c>
      <c r="U169" s="14" t="s">
        <v>64</v>
      </c>
      <c r="V169" s="14" t="s">
        <v>127</v>
      </c>
      <c r="W169" s="6">
        <v>2559.3</v>
      </c>
      <c r="X169" s="1">
        <f>Z169/AD169</f>
        <v>4.719573101551571</v>
      </c>
      <c r="Y169" s="6">
        <v>38172.88</v>
      </c>
      <c r="Z169" s="5">
        <v>388952.242993198</v>
      </c>
      <c r="AA169" s="6">
        <v>1603260.96</v>
      </c>
      <c r="AB169" s="8">
        <v>10.1892297095005</v>
      </c>
      <c r="AC169" s="14" t="s">
        <v>40</v>
      </c>
      <c r="AD169" s="6">
        <v>82412.59</v>
      </c>
      <c r="AE169" s="9">
        <v>611305.396879814</v>
      </c>
      <c r="AF169" s="10">
        <v>52777.4720483146</v>
      </c>
      <c r="AG169" s="7">
        <v>2008.3</v>
      </c>
      <c r="AH169" s="15">
        <f t="shared" si="13"/>
        <v>14.915359668659397</v>
      </c>
    </row>
    <row r="170" spans="1:34" ht="12.75">
      <c r="A170" t="s">
        <v>34</v>
      </c>
      <c r="B170" t="s">
        <v>127</v>
      </c>
      <c r="C170" t="str">
        <f t="shared" si="12"/>
        <v>High RidershipEAST</v>
      </c>
      <c r="E170" t="s">
        <v>36</v>
      </c>
      <c r="F170">
        <v>245</v>
      </c>
      <c r="G170" t="s">
        <v>37</v>
      </c>
      <c r="H170" t="s">
        <v>37</v>
      </c>
      <c r="I170" t="s">
        <v>146</v>
      </c>
      <c r="J170" s="1">
        <v>38.25560846319465</v>
      </c>
      <c r="K170" s="2">
        <v>0.2387817877520348</v>
      </c>
      <c r="L170" s="1">
        <v>155.23713314502322</v>
      </c>
      <c r="M170" s="12">
        <v>0.2325238516517797</v>
      </c>
      <c r="N170" s="13">
        <v>35.90876926964872</v>
      </c>
      <c r="O170" s="5">
        <v>852546</v>
      </c>
      <c r="P170" s="6">
        <v>23742</v>
      </c>
      <c r="Q170" s="12">
        <v>0.6867189145049389</v>
      </c>
      <c r="R170" s="6">
        <v>32452.16666666667</v>
      </c>
      <c r="S170" s="13">
        <v>26.270849917570985</v>
      </c>
      <c r="T170" s="7">
        <v>42</v>
      </c>
      <c r="U170" s="14" t="s">
        <v>39</v>
      </c>
      <c r="V170" s="14" t="s">
        <v>35</v>
      </c>
      <c r="W170" s="6">
        <v>22285.5166666667</v>
      </c>
      <c r="X170" s="1">
        <v>8.897486668233036</v>
      </c>
      <c r="Y170" s="6">
        <v>354243.2</v>
      </c>
      <c r="Z170" s="5">
        <v>3459539.7179889726</v>
      </c>
      <c r="AA170" s="6">
        <v>14878214.4</v>
      </c>
      <c r="AB170" s="8">
        <v>14.4503946465219</v>
      </c>
      <c r="AC170" s="14" t="s">
        <v>40</v>
      </c>
      <c r="AD170" s="6">
        <v>388822.13</v>
      </c>
      <c r="AE170" s="9">
        <v>3758642.0562024293</v>
      </c>
      <c r="AF170" s="10">
        <v>897495.2697000001</v>
      </c>
      <c r="AG170" s="7">
        <v>2008.3</v>
      </c>
      <c r="AH170" s="15">
        <f t="shared" si="13"/>
        <v>15.895669160314112</v>
      </c>
    </row>
    <row r="171" spans="1:34" ht="12.75">
      <c r="A171" t="s">
        <v>62</v>
      </c>
      <c r="B171" t="s">
        <v>127</v>
      </c>
      <c r="C171" t="str">
        <f t="shared" si="12"/>
        <v>CommuterEAST</v>
      </c>
      <c r="E171" t="s">
        <v>36</v>
      </c>
      <c r="F171">
        <v>247</v>
      </c>
      <c r="G171" t="s">
        <v>37</v>
      </c>
      <c r="H171" t="s">
        <v>37</v>
      </c>
      <c r="I171" t="s">
        <v>147</v>
      </c>
      <c r="J171" s="1">
        <f>O171/W171</f>
        <v>13.225058004640397</v>
      </c>
      <c r="K171" s="2">
        <f>AF171/AE171</f>
        <v>0.06575790711277422</v>
      </c>
      <c r="L171" s="1">
        <f>Z171/W171</f>
        <v>93.8700700304072</v>
      </c>
      <c r="M171" s="12">
        <f>Z171/AA171</f>
        <v>0.11671946184967495</v>
      </c>
      <c r="N171" s="13">
        <f>O171/P171</f>
        <v>15.833333333333334</v>
      </c>
      <c r="O171" s="5">
        <v>23465</v>
      </c>
      <c r="P171" s="6">
        <v>1482</v>
      </c>
      <c r="Q171" s="12">
        <f>W171/R171</f>
        <v>0.576974564926371</v>
      </c>
      <c r="R171" s="6">
        <v>3075.15</v>
      </c>
      <c r="S171" s="13">
        <f>O171/R171</f>
        <v>7.6305220883534135</v>
      </c>
      <c r="T171" s="7">
        <v>42</v>
      </c>
      <c r="U171" s="14" t="s">
        <v>64</v>
      </c>
      <c r="V171" s="14" t="s">
        <v>127</v>
      </c>
      <c r="W171" s="6">
        <v>1774.28333333333</v>
      </c>
      <c r="X171" s="1">
        <f>Z171/AD171</f>
        <v>2.633675753043616</v>
      </c>
      <c r="Y171" s="6">
        <v>33974.85</v>
      </c>
      <c r="Z171" s="5">
        <v>166552.100753784</v>
      </c>
      <c r="AA171" s="6">
        <v>1426943.7</v>
      </c>
      <c r="AB171" s="8">
        <v>4.90221739768635</v>
      </c>
      <c r="AC171" s="14" t="s">
        <v>40</v>
      </c>
      <c r="AD171" s="6">
        <v>63239.41</v>
      </c>
      <c r="AE171" s="9">
        <v>418715.135698886</v>
      </c>
      <c r="AF171" s="10">
        <v>27533.831</v>
      </c>
      <c r="AG171" s="7">
        <v>2008.3</v>
      </c>
      <c r="AH171" s="15">
        <f t="shared" si="13"/>
        <v>19.148491879350384</v>
      </c>
    </row>
    <row r="172" spans="1:34" ht="12.75">
      <c r="A172" t="s">
        <v>34</v>
      </c>
      <c r="B172" t="s">
        <v>127</v>
      </c>
      <c r="C172" t="str">
        <f t="shared" si="12"/>
        <v>High RidershipEAST</v>
      </c>
      <c r="E172" t="s">
        <v>36</v>
      </c>
      <c r="F172">
        <v>248</v>
      </c>
      <c r="G172" t="s">
        <v>37</v>
      </c>
      <c r="H172" t="s">
        <v>37</v>
      </c>
      <c r="I172" t="s">
        <v>146</v>
      </c>
      <c r="J172" s="1">
        <v>21.288999395634328</v>
      </c>
      <c r="K172" s="2">
        <v>0.11880398497384359</v>
      </c>
      <c r="L172" s="1">
        <v>75.2045558208747</v>
      </c>
      <c r="M172" s="12">
        <v>0.12357466710033975</v>
      </c>
      <c r="N172" s="13">
        <v>12.135856323194215</v>
      </c>
      <c r="O172" s="5">
        <v>308809</v>
      </c>
      <c r="P172" s="6">
        <v>25446</v>
      </c>
      <c r="Q172" s="12">
        <v>0.5971224255547161</v>
      </c>
      <c r="R172" s="6">
        <v>24292.45</v>
      </c>
      <c r="S172" s="13">
        <v>12.712138956754055</v>
      </c>
      <c r="T172" s="7">
        <v>42</v>
      </c>
      <c r="U172" s="14" t="s">
        <v>39</v>
      </c>
      <c r="V172" s="14" t="s">
        <v>35</v>
      </c>
      <c r="W172" s="6">
        <v>14505.56666666666</v>
      </c>
      <c r="X172" s="1">
        <v>4.2457228698404865</v>
      </c>
      <c r="Y172" s="6">
        <v>227883.45</v>
      </c>
      <c r="Z172" s="5">
        <v>1090884.6980967522</v>
      </c>
      <c r="AA172" s="6">
        <v>8827737.3</v>
      </c>
      <c r="AB172" s="8">
        <v>14.4503946465219</v>
      </c>
      <c r="AC172" s="14" t="s">
        <v>40</v>
      </c>
      <c r="AD172" s="6">
        <v>256937.33</v>
      </c>
      <c r="AE172" s="9">
        <v>2721411.970071394</v>
      </c>
      <c r="AF172" s="10">
        <v>323314.5868</v>
      </c>
      <c r="AG172" s="7">
        <v>2008.3</v>
      </c>
      <c r="AH172" s="15">
        <f t="shared" si="13"/>
        <v>15.710068778193207</v>
      </c>
    </row>
    <row r="173" spans="1:34" ht="12.75">
      <c r="A173" t="s">
        <v>66</v>
      </c>
      <c r="B173" t="s">
        <v>127</v>
      </c>
      <c r="C173" t="str">
        <f t="shared" si="12"/>
        <v>LocalEAST</v>
      </c>
      <c r="E173" t="s">
        <v>36</v>
      </c>
      <c r="F173">
        <v>249</v>
      </c>
      <c r="G173" t="s">
        <v>37</v>
      </c>
      <c r="H173" t="s">
        <v>37</v>
      </c>
      <c r="I173" t="s">
        <v>137</v>
      </c>
      <c r="J173" s="1">
        <v>18.787946152896133</v>
      </c>
      <c r="K173" s="2">
        <v>0.12992577625504048</v>
      </c>
      <c r="L173" s="1">
        <v>74.70224790442386</v>
      </c>
      <c r="M173" s="12">
        <v>0.2555735457568868</v>
      </c>
      <c r="N173" s="13">
        <v>12.99888917371614</v>
      </c>
      <c r="O173" s="5">
        <v>152126</v>
      </c>
      <c r="P173" s="6">
        <v>11703</v>
      </c>
      <c r="Q173" s="12">
        <v>0.7056301389560649</v>
      </c>
      <c r="R173" s="6">
        <v>11474.85</v>
      </c>
      <c r="S173" s="13">
        <v>13.257341054567163</v>
      </c>
      <c r="T173" s="7">
        <v>42</v>
      </c>
      <c r="U173" s="14" t="s">
        <v>39</v>
      </c>
      <c r="V173" s="14" t="s">
        <v>35</v>
      </c>
      <c r="W173" s="6">
        <v>8097</v>
      </c>
      <c r="X173" s="1">
        <v>4.163405296918319</v>
      </c>
      <c r="Y173" s="6">
        <v>131482.94</v>
      </c>
      <c r="Z173" s="5">
        <v>604864.10128212</v>
      </c>
      <c r="AA173" s="6">
        <v>2366692.92</v>
      </c>
      <c r="AB173" s="8">
        <v>14.4503946465219</v>
      </c>
      <c r="AC173" s="14" t="s">
        <v>40</v>
      </c>
      <c r="AD173" s="6">
        <v>145281.1</v>
      </c>
      <c r="AE173" s="9">
        <v>1280600.7883562301</v>
      </c>
      <c r="AF173" s="10">
        <v>166383.0515</v>
      </c>
      <c r="AG173" s="7">
        <v>2008.3</v>
      </c>
      <c r="AH173" s="15">
        <f t="shared" si="13"/>
        <v>16.238475978757563</v>
      </c>
    </row>
    <row r="174" spans="1:34" ht="12.75">
      <c r="A174" t="s">
        <v>62</v>
      </c>
      <c r="B174" t="s">
        <v>127</v>
      </c>
      <c r="C174" t="str">
        <f t="shared" si="12"/>
        <v>CommuterEAST</v>
      </c>
      <c r="E174" t="s">
        <v>36</v>
      </c>
      <c r="F174">
        <v>250</v>
      </c>
      <c r="G174" t="s">
        <v>37</v>
      </c>
      <c r="H174" t="s">
        <v>37</v>
      </c>
      <c r="I174" t="s">
        <v>137</v>
      </c>
      <c r="J174" s="1">
        <f>O174/W174</f>
        <v>24.84764542936291</v>
      </c>
      <c r="K174" s="2">
        <f>AF174/AE174</f>
        <v>0.13857378088213557</v>
      </c>
      <c r="L174" s="1">
        <f>Z174/W174</f>
        <v>240.83102340909613</v>
      </c>
      <c r="M174" s="12">
        <f>Z174/AA174</f>
        <v>0.27939747150969635</v>
      </c>
      <c r="N174" s="13">
        <f>O174/P174</f>
        <v>24.916666666666668</v>
      </c>
      <c r="O174" s="5">
        <v>73853</v>
      </c>
      <c r="P174" s="6">
        <v>2964</v>
      </c>
      <c r="Q174" s="12">
        <f>W174/R174</f>
        <v>0.5562403697996916</v>
      </c>
      <c r="R174" s="6">
        <v>5343.43333333333</v>
      </c>
      <c r="S174" s="13">
        <f>O174/R174</f>
        <v>13.821263482280441</v>
      </c>
      <c r="T174" s="7">
        <v>42</v>
      </c>
      <c r="U174" s="14" t="s">
        <v>64</v>
      </c>
      <c r="V174" s="14" t="s">
        <v>127</v>
      </c>
      <c r="W174" s="6">
        <v>2972.23333333333</v>
      </c>
      <c r="X174" s="1">
        <f>Z174/AD174</f>
        <v>6.66513335255164</v>
      </c>
      <c r="Y174" s="6">
        <v>60999.12</v>
      </c>
      <c r="Z174" s="5">
        <v>715805.995477295</v>
      </c>
      <c r="AA174" s="6">
        <v>2561963.04</v>
      </c>
      <c r="AB174" s="8">
        <v>11.7346938034072</v>
      </c>
      <c r="AC174" s="14" t="s">
        <v>94</v>
      </c>
      <c r="AD174" s="6">
        <v>107395.6</v>
      </c>
      <c r="AE174" s="9">
        <v>721665.335913427</v>
      </c>
      <c r="AF174" s="10">
        <v>100003.8941291</v>
      </c>
      <c r="AG174" s="7">
        <v>2008.3</v>
      </c>
      <c r="AH174" s="15">
        <f t="shared" si="13"/>
        <v>20.522991689750718</v>
      </c>
    </row>
    <row r="175" spans="1:34" ht="12.75">
      <c r="A175" t="s">
        <v>66</v>
      </c>
      <c r="B175" t="s">
        <v>127</v>
      </c>
      <c r="C175" t="str">
        <f t="shared" si="12"/>
        <v>LocalEAST</v>
      </c>
      <c r="E175" t="s">
        <v>36</v>
      </c>
      <c r="F175">
        <v>251</v>
      </c>
      <c r="G175" t="s">
        <v>37</v>
      </c>
      <c r="H175" t="s">
        <v>37</v>
      </c>
      <c r="I175" t="s">
        <v>148</v>
      </c>
      <c r="J175" s="1">
        <v>9.859602896251168</v>
      </c>
      <c r="K175" s="2">
        <v>0.05797452199166305</v>
      </c>
      <c r="L175" s="1">
        <v>70.04313519761816</v>
      </c>
      <c r="M175" s="12">
        <v>0.18048105436240355</v>
      </c>
      <c r="N175" s="13">
        <v>7.79962514908843</v>
      </c>
      <c r="O175" s="5">
        <v>91552</v>
      </c>
      <c r="P175" s="6">
        <v>11738</v>
      </c>
      <c r="Q175" s="12">
        <v>0.6502011987900064</v>
      </c>
      <c r="R175" s="6">
        <v>14281.06666666667</v>
      </c>
      <c r="S175" s="13">
        <v>6.410725622735929</v>
      </c>
      <c r="T175" s="7">
        <v>42</v>
      </c>
      <c r="U175" s="14" t="s">
        <v>39</v>
      </c>
      <c r="V175" s="14" t="s">
        <v>35</v>
      </c>
      <c r="W175" s="6">
        <v>9285.56666666667</v>
      </c>
      <c r="X175" s="1">
        <v>2.7404285128178696</v>
      </c>
      <c r="Y175" s="6">
        <v>200202.67</v>
      </c>
      <c r="Z175" s="5">
        <v>650390.2014198301</v>
      </c>
      <c r="AA175" s="6">
        <v>3603648.06</v>
      </c>
      <c r="AB175" s="8">
        <v>14.4503946465219</v>
      </c>
      <c r="AC175" s="14" t="s">
        <v>40</v>
      </c>
      <c r="AD175" s="6">
        <v>237331.57</v>
      </c>
      <c r="AE175" s="9">
        <v>1701953.4962994452</v>
      </c>
      <c r="AF175" s="10">
        <v>98669.9404</v>
      </c>
      <c r="AG175" s="7">
        <v>2008.3</v>
      </c>
      <c r="AH175" s="15">
        <f t="shared" si="13"/>
        <v>21.56063029719959</v>
      </c>
    </row>
    <row r="176" spans="1:34" ht="12.75">
      <c r="A176" t="s">
        <v>62</v>
      </c>
      <c r="B176" t="s">
        <v>127</v>
      </c>
      <c r="C176" t="str">
        <f t="shared" si="12"/>
        <v>CommuterEAST</v>
      </c>
      <c r="E176" t="s">
        <v>36</v>
      </c>
      <c r="F176">
        <v>252</v>
      </c>
      <c r="G176" t="s">
        <v>37</v>
      </c>
      <c r="H176" t="s">
        <v>37</v>
      </c>
      <c r="I176" t="s">
        <v>139</v>
      </c>
      <c r="J176" s="1">
        <f>O176/W176</f>
        <v>42.9557630208092</v>
      </c>
      <c r="K176" s="2">
        <f>AF176/AE176</f>
        <v>0.17999670596097725</v>
      </c>
      <c r="L176" s="1">
        <f>Z176/W176</f>
        <v>569.7515083505782</v>
      </c>
      <c r="M176" s="12">
        <f>Z176/AA176</f>
        <v>0.5287579904522547</v>
      </c>
      <c r="N176" s="13">
        <f>O176/P176</f>
        <v>41.14623770273863</v>
      </c>
      <c r="O176" s="5">
        <v>154751</v>
      </c>
      <c r="P176" s="6">
        <v>3761</v>
      </c>
      <c r="Q176" s="12">
        <f>W176/R176</f>
        <v>0.5256867971516404</v>
      </c>
      <c r="R176" s="6">
        <v>6853.06666666667</v>
      </c>
      <c r="S176" s="13">
        <f>O176/R176</f>
        <v>22.58127748161406</v>
      </c>
      <c r="T176" s="7">
        <v>50.4025525126296</v>
      </c>
      <c r="U176" s="14" t="s">
        <v>64</v>
      </c>
      <c r="V176" s="14" t="s">
        <v>127</v>
      </c>
      <c r="W176" s="6">
        <v>3602.56666666667</v>
      </c>
      <c r="X176" s="1">
        <f>Z176/AD176</f>
        <v>14.369057110630663</v>
      </c>
      <c r="Y176" s="6">
        <v>77020.18</v>
      </c>
      <c r="Z176" s="5">
        <v>2052567.79226685</v>
      </c>
      <c r="AA176" s="6">
        <v>3881866.24</v>
      </c>
      <c r="AB176" s="8">
        <v>26.6497402663412</v>
      </c>
      <c r="AC176" s="14" t="s">
        <v>94</v>
      </c>
      <c r="AD176" s="6">
        <v>142846.38</v>
      </c>
      <c r="AE176" s="9">
        <v>994822.884918909</v>
      </c>
      <c r="AF176" s="10">
        <v>179064.8423</v>
      </c>
      <c r="AG176" s="7">
        <v>2008.3</v>
      </c>
      <c r="AH176" s="15">
        <f t="shared" si="13"/>
        <v>21.37925182971398</v>
      </c>
    </row>
    <row r="177" spans="1:34" ht="12.75">
      <c r="A177" t="s">
        <v>34</v>
      </c>
      <c r="B177" t="s">
        <v>127</v>
      </c>
      <c r="C177" t="str">
        <f t="shared" si="12"/>
        <v>High RidershipEAST</v>
      </c>
      <c r="E177" t="s">
        <v>36</v>
      </c>
      <c r="F177">
        <v>253</v>
      </c>
      <c r="G177" t="s">
        <v>37</v>
      </c>
      <c r="H177" t="s">
        <v>37</v>
      </c>
      <c r="I177" t="s">
        <v>149</v>
      </c>
      <c r="J177" s="1">
        <v>51.406243457141635</v>
      </c>
      <c r="K177" s="2">
        <v>0.35067741198364794</v>
      </c>
      <c r="L177" s="1">
        <v>172.10789892892248</v>
      </c>
      <c r="M177" s="12">
        <v>0.3055482934734828</v>
      </c>
      <c r="N177" s="13">
        <v>45.24166206007002</v>
      </c>
      <c r="O177" s="5">
        <v>982106</v>
      </c>
      <c r="P177" s="6">
        <v>21708</v>
      </c>
      <c r="Q177" s="12">
        <v>0.7412062072385885</v>
      </c>
      <c r="R177" s="6">
        <v>25775.28333333334</v>
      </c>
      <c r="S177" s="13">
        <v>38.10262674125146</v>
      </c>
      <c r="T177" s="7">
        <v>42</v>
      </c>
      <c r="U177" s="14" t="s">
        <v>39</v>
      </c>
      <c r="V177" s="14" t="s">
        <v>35</v>
      </c>
      <c r="W177" s="6">
        <v>19104.8</v>
      </c>
      <c r="X177" s="1">
        <v>11.481871179318233</v>
      </c>
      <c r="Y177" s="6">
        <v>256220.66</v>
      </c>
      <c r="Z177" s="5">
        <v>3288086.98745728</v>
      </c>
      <c r="AA177" s="6">
        <v>10761267.72000001</v>
      </c>
      <c r="AB177" s="8">
        <v>14.4503946465219</v>
      </c>
      <c r="AC177" s="14" t="s">
        <v>40</v>
      </c>
      <c r="AD177" s="6">
        <v>286372.05</v>
      </c>
      <c r="AE177" s="9">
        <v>2932114.644578095</v>
      </c>
      <c r="AF177" s="10">
        <v>1028226.3752</v>
      </c>
      <c r="AG177" s="7">
        <v>2008.3</v>
      </c>
      <c r="AH177" s="15">
        <f t="shared" si="13"/>
        <v>13.411323855784934</v>
      </c>
    </row>
    <row r="178" spans="1:34" ht="12.75">
      <c r="A178" t="s">
        <v>34</v>
      </c>
      <c r="B178" t="s">
        <v>127</v>
      </c>
      <c r="C178" t="str">
        <f t="shared" si="12"/>
        <v>High RidershipEAST</v>
      </c>
      <c r="E178" t="s">
        <v>36</v>
      </c>
      <c r="F178">
        <v>255</v>
      </c>
      <c r="I178" t="s">
        <v>150</v>
      </c>
      <c r="J178" s="1">
        <v>37.754404977864084</v>
      </c>
      <c r="K178" s="2">
        <v>0.2238997665229536</v>
      </c>
      <c r="L178" s="1">
        <v>368.44247529164704</v>
      </c>
      <c r="M178" s="12">
        <v>0.3336924788152193</v>
      </c>
      <c r="N178" s="13">
        <v>39.7328197337963</v>
      </c>
      <c r="O178" s="5">
        <v>1098533</v>
      </c>
      <c r="P178" s="6">
        <v>27648</v>
      </c>
      <c r="Q178" s="12">
        <v>0.6825357295330264</v>
      </c>
      <c r="R178" s="6">
        <v>42630.466666666674</v>
      </c>
      <c r="S178" s="13">
        <v>25.768730344651786</v>
      </c>
      <c r="T178" s="7">
        <v>42</v>
      </c>
      <c r="U178" s="14" t="s">
        <v>39</v>
      </c>
      <c r="V178" s="14" t="s">
        <v>35</v>
      </c>
      <c r="W178" s="6">
        <v>29096.816666666702</v>
      </c>
      <c r="X178" s="1">
        <v>15.913707511521467</v>
      </c>
      <c r="Y178" s="6">
        <v>554216.95</v>
      </c>
      <c r="Z178" s="5">
        <v>10720503.15577393</v>
      </c>
      <c r="AA178" s="6">
        <v>32126894.78</v>
      </c>
      <c r="AB178" s="8">
        <v>14.4503946465219</v>
      </c>
      <c r="AC178" s="14" t="s">
        <v>40</v>
      </c>
      <c r="AD178" s="6">
        <v>673664.71</v>
      </c>
      <c r="AE178" s="9">
        <v>5651387.436033706</v>
      </c>
      <c r="AF178" s="10">
        <v>1265344.3274587002</v>
      </c>
      <c r="AG178" s="7">
        <v>2008.3</v>
      </c>
      <c r="AH178" s="15">
        <f t="shared" si="13"/>
        <v>19.047339657431</v>
      </c>
    </row>
    <row r="179" spans="1:34" ht="12.75">
      <c r="A179" t="s">
        <v>62</v>
      </c>
      <c r="B179" t="s">
        <v>35</v>
      </c>
      <c r="C179" t="str">
        <f t="shared" si="12"/>
        <v>CommuterWEST</v>
      </c>
      <c r="E179" t="s">
        <v>36</v>
      </c>
      <c r="F179">
        <v>256</v>
      </c>
      <c r="G179" t="s">
        <v>37</v>
      </c>
      <c r="H179" t="s">
        <v>37</v>
      </c>
      <c r="I179" t="s">
        <v>76</v>
      </c>
      <c r="J179" s="1">
        <f aca="true" t="shared" si="22" ref="J179:J186">O179/W179</f>
        <v>31.363636363636363</v>
      </c>
      <c r="K179" s="2">
        <f aca="true" t="shared" si="23" ref="K179:K186">AF179/AE179</f>
        <v>0.18966535560775086</v>
      </c>
      <c r="L179" s="1">
        <f aca="true" t="shared" si="24" ref="L179:L186">Z179/W179</f>
        <v>274.0454559326173</v>
      </c>
      <c r="M179" s="12">
        <f aca="true" t="shared" si="25" ref="M179:M186">Z179/AA179</f>
        <v>0.2717601997078017</v>
      </c>
      <c r="N179" s="13">
        <f aca="true" t="shared" si="26" ref="N179:N186">O179/P179</f>
        <v>27.6</v>
      </c>
      <c r="O179" s="5">
        <v>68172</v>
      </c>
      <c r="P179" s="6">
        <v>2470</v>
      </c>
      <c r="Q179" s="12">
        <f aca="true" t="shared" si="27" ref="Q179:Q186">W179/R179</f>
        <v>0.6255924170616107</v>
      </c>
      <c r="R179" s="6">
        <v>3474.46666666667</v>
      </c>
      <c r="S179" s="13">
        <f aca="true" t="shared" si="28" ref="S179:S186">O179/R179</f>
        <v>19.6208530805687</v>
      </c>
      <c r="T179" s="7">
        <v>58</v>
      </c>
      <c r="U179" s="14" t="s">
        <v>64</v>
      </c>
      <c r="V179" s="14" t="s">
        <v>35</v>
      </c>
      <c r="W179" s="6">
        <v>2173.6</v>
      </c>
      <c r="X179" s="1">
        <f aca="true" t="shared" si="29" ref="X179:X186">Z179/AD179</f>
        <v>9.50084707168984</v>
      </c>
      <c r="Y179" s="6">
        <v>37791</v>
      </c>
      <c r="Z179" s="5">
        <v>595665.203015137</v>
      </c>
      <c r="AA179" s="6">
        <v>2191878</v>
      </c>
      <c r="AB179" s="8">
        <v>15.7620915830525</v>
      </c>
      <c r="AC179" s="14" t="s">
        <v>94</v>
      </c>
      <c r="AD179" s="6">
        <v>62696.01</v>
      </c>
      <c r="AE179" s="9">
        <v>482681.476740177</v>
      </c>
      <c r="AF179" s="10">
        <v>91547.9539312</v>
      </c>
      <c r="AG179" s="7">
        <v>2008.3</v>
      </c>
      <c r="AH179" s="15">
        <f t="shared" si="13"/>
        <v>17.386363636363637</v>
      </c>
    </row>
    <row r="180" spans="1:34" ht="12.75">
      <c r="A180" t="s">
        <v>62</v>
      </c>
      <c r="B180" t="s">
        <v>127</v>
      </c>
      <c r="C180" t="str">
        <f t="shared" si="12"/>
        <v>CommuterEAST</v>
      </c>
      <c r="E180" t="s">
        <v>36</v>
      </c>
      <c r="F180">
        <v>257</v>
      </c>
      <c r="G180" t="s">
        <v>37</v>
      </c>
      <c r="H180" t="s">
        <v>37</v>
      </c>
      <c r="I180" t="s">
        <v>139</v>
      </c>
      <c r="J180" s="1">
        <f t="shared" si="22"/>
        <v>33.81124470406559</v>
      </c>
      <c r="K180" s="2">
        <f t="shared" si="23"/>
        <v>0.17937204829012976</v>
      </c>
      <c r="L180" s="1">
        <f t="shared" si="24"/>
        <v>450.54550629024897</v>
      </c>
      <c r="M180" s="12">
        <f t="shared" si="25"/>
        <v>0.4484156295919307</v>
      </c>
      <c r="N180" s="13">
        <f t="shared" si="26"/>
        <v>36.725762023675635</v>
      </c>
      <c r="O180" s="5">
        <v>110617.995215311</v>
      </c>
      <c r="P180" s="6">
        <v>3012</v>
      </c>
      <c r="Q180" s="12">
        <f t="shared" si="27"/>
        <v>0.5612362763037508</v>
      </c>
      <c r="R180" s="6">
        <v>5829.33333333333</v>
      </c>
      <c r="S180" s="13">
        <f t="shared" si="28"/>
        <v>18.97609707490469</v>
      </c>
      <c r="T180" s="7">
        <v>48.3333333333333</v>
      </c>
      <c r="U180" s="14" t="s">
        <v>64</v>
      </c>
      <c r="V180" s="14" t="s">
        <v>127</v>
      </c>
      <c r="W180" s="6">
        <v>3271.63333333333</v>
      </c>
      <c r="X180" s="1">
        <f t="shared" si="29"/>
        <v>12.485391453403981</v>
      </c>
      <c r="Y180" s="6">
        <v>68010.96</v>
      </c>
      <c r="Z180" s="5">
        <v>1474019.69656272</v>
      </c>
      <c r="AA180" s="6">
        <v>3287172.88</v>
      </c>
      <c r="AB180" s="8">
        <v>21.6732670228846</v>
      </c>
      <c r="AC180" s="14" t="s">
        <v>94</v>
      </c>
      <c r="AD180" s="6">
        <v>118059.55</v>
      </c>
      <c r="AE180" s="9">
        <v>826055.422143286</v>
      </c>
      <c r="AF180" s="10">
        <v>148171.253071009</v>
      </c>
      <c r="AG180" s="7">
        <v>2008.3</v>
      </c>
      <c r="AH180" s="15">
        <f t="shared" si="13"/>
        <v>20.788075273308973</v>
      </c>
    </row>
    <row r="181" spans="1:34" ht="12.75">
      <c r="A181" t="s">
        <v>62</v>
      </c>
      <c r="B181" t="s">
        <v>127</v>
      </c>
      <c r="C181" t="str">
        <f t="shared" si="12"/>
        <v>CommuterEAST</v>
      </c>
      <c r="E181" t="s">
        <v>36</v>
      </c>
      <c r="F181">
        <v>260</v>
      </c>
      <c r="G181" t="s">
        <v>37</v>
      </c>
      <c r="H181" t="s">
        <v>37</v>
      </c>
      <c r="I181" t="s">
        <v>151</v>
      </c>
      <c r="J181" s="1">
        <f t="shared" si="22"/>
        <v>27.780429594272128</v>
      </c>
      <c r="K181" s="2">
        <f t="shared" si="23"/>
        <v>0.16189923446769913</v>
      </c>
      <c r="L181" s="1">
        <f t="shared" si="24"/>
        <v>402.3723176578356</v>
      </c>
      <c r="M181" s="12">
        <f t="shared" si="25"/>
        <v>0.4665438032660136</v>
      </c>
      <c r="N181" s="13">
        <f t="shared" si="26"/>
        <v>32.333333333333336</v>
      </c>
      <c r="O181" s="5">
        <v>47918</v>
      </c>
      <c r="P181" s="6">
        <v>1482</v>
      </c>
      <c r="Q181" s="12">
        <f t="shared" si="27"/>
        <v>0.5811373092926473</v>
      </c>
      <c r="R181" s="6">
        <v>2968.11666666667</v>
      </c>
      <c r="S181" s="13">
        <f t="shared" si="28"/>
        <v>16.144244105409136</v>
      </c>
      <c r="T181" s="7">
        <v>42</v>
      </c>
      <c r="U181" s="14" t="s">
        <v>64</v>
      </c>
      <c r="V181" s="14" t="s">
        <v>127</v>
      </c>
      <c r="W181" s="6">
        <v>1724.88333333333</v>
      </c>
      <c r="X181" s="1">
        <f t="shared" si="29"/>
        <v>10.170479290251</v>
      </c>
      <c r="Y181" s="6">
        <v>35419.8</v>
      </c>
      <c r="Z181" s="5">
        <v>694045.304522705</v>
      </c>
      <c r="AA181" s="6">
        <v>1487631.6</v>
      </c>
      <c r="AB181" s="8">
        <v>19.5948397371726</v>
      </c>
      <c r="AC181" s="14" t="s">
        <v>94</v>
      </c>
      <c r="AD181" s="6">
        <v>68241.16</v>
      </c>
      <c r="AE181" s="9">
        <v>421210.090845769</v>
      </c>
      <c r="AF181" s="10">
        <v>68193.591258</v>
      </c>
      <c r="AG181" s="7">
        <v>2008.3</v>
      </c>
      <c r="AH181" s="15">
        <f t="shared" si="13"/>
        <v>20.534606205250636</v>
      </c>
    </row>
    <row r="182" spans="1:34" ht="12.75">
      <c r="A182" t="s">
        <v>62</v>
      </c>
      <c r="B182" t="s">
        <v>127</v>
      </c>
      <c r="C182" t="str">
        <f t="shared" si="12"/>
        <v>CommuterEAST</v>
      </c>
      <c r="E182" t="s">
        <v>36</v>
      </c>
      <c r="F182">
        <v>261</v>
      </c>
      <c r="G182" t="s">
        <v>37</v>
      </c>
      <c r="H182" t="s">
        <v>37</v>
      </c>
      <c r="I182" t="s">
        <v>147</v>
      </c>
      <c r="J182" s="1">
        <f t="shared" si="22"/>
        <v>30.690707713774856</v>
      </c>
      <c r="K182" s="2">
        <f t="shared" si="23"/>
        <v>0.19255264239985415</v>
      </c>
      <c r="L182" s="1">
        <f t="shared" si="24"/>
        <v>216.1305651145299</v>
      </c>
      <c r="M182" s="12">
        <f t="shared" si="25"/>
        <v>0.3243132229527958</v>
      </c>
      <c r="N182" s="13">
        <f t="shared" si="26"/>
        <v>33.04366197183097</v>
      </c>
      <c r="O182" s="5">
        <v>81617.8450704225</v>
      </c>
      <c r="P182" s="6">
        <v>2470</v>
      </c>
      <c r="Q182" s="12">
        <f t="shared" si="27"/>
        <v>0.5981481481481489</v>
      </c>
      <c r="R182" s="6">
        <v>4446</v>
      </c>
      <c r="S182" s="13">
        <f t="shared" si="28"/>
        <v>18.35758998435054</v>
      </c>
      <c r="T182" s="7">
        <v>45.8</v>
      </c>
      <c r="U182" s="14" t="s">
        <v>64</v>
      </c>
      <c r="V182" s="14" t="s">
        <v>127</v>
      </c>
      <c r="W182" s="6">
        <v>2659.36666666667</v>
      </c>
      <c r="X182" s="1">
        <f t="shared" si="29"/>
        <v>7.9504108478815185</v>
      </c>
      <c r="Y182" s="6">
        <v>38704.9</v>
      </c>
      <c r="Z182" s="5">
        <v>574770.420513411</v>
      </c>
      <c r="AA182" s="6">
        <v>1772269.46</v>
      </c>
      <c r="AB182" s="8">
        <v>14.8500686092306</v>
      </c>
      <c r="AC182" s="14" t="s">
        <v>94</v>
      </c>
      <c r="AD182" s="6">
        <v>72294.43</v>
      </c>
      <c r="AE182" s="9">
        <v>575492.986142048</v>
      </c>
      <c r="AF182" s="10">
        <v>110812.695164234</v>
      </c>
      <c r="AG182" s="7">
        <v>2008.3</v>
      </c>
      <c r="AH182" s="15">
        <f t="shared" si="13"/>
        <v>14.55417956656345</v>
      </c>
    </row>
    <row r="183" spans="1:34" ht="12.75">
      <c r="A183" t="s">
        <v>62</v>
      </c>
      <c r="B183" t="s">
        <v>127</v>
      </c>
      <c r="C183" t="str">
        <f t="shared" si="12"/>
        <v>CommuterEAST</v>
      </c>
      <c r="E183" t="s">
        <v>36</v>
      </c>
      <c r="F183">
        <v>265</v>
      </c>
      <c r="G183" t="s">
        <v>37</v>
      </c>
      <c r="H183" t="s">
        <v>37</v>
      </c>
      <c r="I183" t="s">
        <v>137</v>
      </c>
      <c r="J183" s="1">
        <f t="shared" si="22"/>
        <v>31.163434903047126</v>
      </c>
      <c r="K183" s="2">
        <f t="shared" si="23"/>
        <v>0.14949327725093203</v>
      </c>
      <c r="L183" s="1">
        <f t="shared" si="24"/>
        <v>329.62604474096776</v>
      </c>
      <c r="M183" s="12">
        <f t="shared" si="25"/>
        <v>0.39739313232908613</v>
      </c>
      <c r="N183" s="13">
        <f t="shared" si="26"/>
        <v>26.785714285714285</v>
      </c>
      <c r="O183" s="5">
        <v>92625</v>
      </c>
      <c r="P183" s="6">
        <v>3458</v>
      </c>
      <c r="Q183" s="12">
        <f t="shared" si="27"/>
        <v>0.4649066323245329</v>
      </c>
      <c r="R183" s="6">
        <v>6393.18333333333</v>
      </c>
      <c r="S183" s="13">
        <f t="shared" si="28"/>
        <v>14.488087572440445</v>
      </c>
      <c r="T183" s="7">
        <v>42</v>
      </c>
      <c r="U183" s="14" t="s">
        <v>64</v>
      </c>
      <c r="V183" s="14" t="s">
        <v>127</v>
      </c>
      <c r="W183" s="6">
        <v>2972.23333333333</v>
      </c>
      <c r="X183" s="1">
        <f t="shared" si="29"/>
        <v>7.776078871799698</v>
      </c>
      <c r="Y183" s="6">
        <v>58699.55</v>
      </c>
      <c r="Z183" s="5">
        <v>979725.517713928</v>
      </c>
      <c r="AA183" s="6">
        <v>2465381.1</v>
      </c>
      <c r="AB183" s="8">
        <v>16.6905115578216</v>
      </c>
      <c r="AC183" s="14" t="s">
        <v>94</v>
      </c>
      <c r="AD183" s="6">
        <v>125992.23</v>
      </c>
      <c r="AE183" s="9">
        <v>857512.119907725</v>
      </c>
      <c r="AF183" s="10">
        <v>128192.2970874</v>
      </c>
      <c r="AG183" s="7">
        <v>2008.3</v>
      </c>
      <c r="AH183" s="15">
        <f t="shared" si="13"/>
        <v>19.7493074792244</v>
      </c>
    </row>
    <row r="184" spans="1:34" ht="12.75">
      <c r="A184" t="s">
        <v>62</v>
      </c>
      <c r="B184" t="s">
        <v>127</v>
      </c>
      <c r="C184" t="str">
        <f t="shared" si="12"/>
        <v>CommuterEAST</v>
      </c>
      <c r="E184" t="s">
        <v>36</v>
      </c>
      <c r="F184">
        <v>266</v>
      </c>
      <c r="G184" t="s">
        <v>37</v>
      </c>
      <c r="H184" t="s">
        <v>37</v>
      </c>
      <c r="I184" t="s">
        <v>149</v>
      </c>
      <c r="J184" s="1">
        <f t="shared" si="22"/>
        <v>34.80607082630696</v>
      </c>
      <c r="K184" s="2">
        <f t="shared" si="23"/>
        <v>0.14050663379257092</v>
      </c>
      <c r="L184" s="1">
        <f t="shared" si="24"/>
        <v>340.39123566034124</v>
      </c>
      <c r="M184" s="12">
        <f t="shared" si="25"/>
        <v>0.3492087265617824</v>
      </c>
      <c r="N184" s="13">
        <f t="shared" si="26"/>
        <v>28.666666666666668</v>
      </c>
      <c r="O184" s="5">
        <v>84968</v>
      </c>
      <c r="P184" s="6">
        <v>2964</v>
      </c>
      <c r="Q184" s="12">
        <f t="shared" si="27"/>
        <v>0.42600574712643624</v>
      </c>
      <c r="R184" s="6">
        <v>5730.4</v>
      </c>
      <c r="S184" s="13">
        <f t="shared" si="28"/>
        <v>14.827586206896553</v>
      </c>
      <c r="T184" s="7">
        <v>47.8333333333333</v>
      </c>
      <c r="U184" s="14" t="s">
        <v>64</v>
      </c>
      <c r="V184" s="14" t="s">
        <v>127</v>
      </c>
      <c r="W184" s="6">
        <v>2441.18333333333</v>
      </c>
      <c r="X184" s="1">
        <f t="shared" si="29"/>
        <v>7.698750619653916</v>
      </c>
      <c r="Y184" s="6">
        <v>49854.48</v>
      </c>
      <c r="Z184" s="5">
        <v>830957.411306763</v>
      </c>
      <c r="AA184" s="6">
        <v>2379543.66</v>
      </c>
      <c r="AB184" s="8">
        <v>16.6676577773304</v>
      </c>
      <c r="AC184" s="14" t="s">
        <v>94</v>
      </c>
      <c r="AD184" s="6">
        <v>107934.06</v>
      </c>
      <c r="AE184" s="9">
        <v>780948.475220689</v>
      </c>
      <c r="AF184" s="10">
        <v>109728.4414187</v>
      </c>
      <c r="AG184" s="7">
        <v>2008.3</v>
      </c>
      <c r="AH184" s="15">
        <f t="shared" si="13"/>
        <v>20.422259696458713</v>
      </c>
    </row>
    <row r="185" spans="1:34" ht="12.75">
      <c r="A185" t="s">
        <v>62</v>
      </c>
      <c r="B185" t="s">
        <v>127</v>
      </c>
      <c r="C185" t="str">
        <f t="shared" si="12"/>
        <v>CommuterEAST</v>
      </c>
      <c r="E185" t="s">
        <v>36</v>
      </c>
      <c r="F185">
        <v>268</v>
      </c>
      <c r="G185" t="s">
        <v>37</v>
      </c>
      <c r="H185" t="s">
        <v>37</v>
      </c>
      <c r="I185" t="s">
        <v>152</v>
      </c>
      <c r="J185" s="1">
        <f t="shared" si="22"/>
        <v>37.476820302151985</v>
      </c>
      <c r="K185" s="2">
        <f t="shared" si="23"/>
        <v>0.18911904941671873</v>
      </c>
      <c r="L185" s="1">
        <f t="shared" si="24"/>
        <v>484.3067686158271</v>
      </c>
      <c r="M185" s="12">
        <f t="shared" si="25"/>
        <v>0.5112413119753317</v>
      </c>
      <c r="N185" s="13">
        <f t="shared" si="26"/>
        <v>31.994100294985248</v>
      </c>
      <c r="O185" s="5">
        <v>71122.8849557522</v>
      </c>
      <c r="P185" s="6">
        <v>2223</v>
      </c>
      <c r="Q185" s="12">
        <f t="shared" si="27"/>
        <v>0.4956989247311819</v>
      </c>
      <c r="R185" s="6">
        <v>3828.5</v>
      </c>
      <c r="S185" s="13">
        <f t="shared" si="28"/>
        <v>18.577219526120466</v>
      </c>
      <c r="T185" s="7">
        <v>43.7777777777778</v>
      </c>
      <c r="U185" s="14" t="s">
        <v>64</v>
      </c>
      <c r="V185" s="14" t="s">
        <v>127</v>
      </c>
      <c r="W185" s="6">
        <v>1897.78333333333</v>
      </c>
      <c r="X185" s="1">
        <f t="shared" si="29"/>
        <v>11.352748387176774</v>
      </c>
      <c r="Y185" s="6">
        <v>41029.17</v>
      </c>
      <c r="Z185" s="5">
        <v>919109.313699638</v>
      </c>
      <c r="AA185" s="6">
        <v>1797799.38</v>
      </c>
      <c r="AB185" s="8">
        <v>22.4013625842209</v>
      </c>
      <c r="AC185" s="14" t="s">
        <v>94</v>
      </c>
      <c r="AD185" s="6">
        <v>80959.19</v>
      </c>
      <c r="AE185" s="9">
        <v>530354.721636974</v>
      </c>
      <c r="AF185" s="10">
        <v>100300.180809653</v>
      </c>
      <c r="AG185" s="7">
        <v>2008.3</v>
      </c>
      <c r="AH185" s="15">
        <f t="shared" si="13"/>
        <v>21.619522776572705</v>
      </c>
    </row>
    <row r="186" spans="1:34" ht="12.75">
      <c r="A186" t="s">
        <v>62</v>
      </c>
      <c r="B186" t="s">
        <v>127</v>
      </c>
      <c r="C186" t="str">
        <f t="shared" si="12"/>
        <v>CommuterEAST</v>
      </c>
      <c r="E186" t="s">
        <v>36</v>
      </c>
      <c r="F186">
        <v>269</v>
      </c>
      <c r="G186" t="s">
        <v>37</v>
      </c>
      <c r="H186" t="s">
        <v>37</v>
      </c>
      <c r="I186" t="s">
        <v>152</v>
      </c>
      <c r="J186" s="1">
        <f t="shared" si="22"/>
        <v>13.50553684025982</v>
      </c>
      <c r="K186" s="2">
        <f t="shared" si="23"/>
        <v>0.07760966387746544</v>
      </c>
      <c r="L186" s="1">
        <f t="shared" si="24"/>
        <v>94.64072634995745</v>
      </c>
      <c r="M186" s="12">
        <f t="shared" si="25"/>
        <v>0.12143514131839746</v>
      </c>
      <c r="N186" s="13">
        <f t="shared" si="26"/>
        <v>15.14374605466803</v>
      </c>
      <c r="O186" s="5">
        <v>125859.673460346</v>
      </c>
      <c r="P186" s="6">
        <v>8311</v>
      </c>
      <c r="Q186" s="12">
        <f t="shared" si="27"/>
        <v>0.6655062051957731</v>
      </c>
      <c r="R186" s="6">
        <v>14003.05</v>
      </c>
      <c r="S186" s="13">
        <f t="shared" si="28"/>
        <v>8.988018571693026</v>
      </c>
      <c r="T186" s="7">
        <v>42</v>
      </c>
      <c r="U186" s="14" t="s">
        <v>102</v>
      </c>
      <c r="V186" s="14" t="s">
        <v>127</v>
      </c>
      <c r="W186" s="6">
        <v>9319.11666666667</v>
      </c>
      <c r="X186" s="1">
        <f t="shared" si="29"/>
        <v>3.6940975529037563</v>
      </c>
      <c r="Y186" s="6">
        <v>172925.54</v>
      </c>
      <c r="Z186" s="5">
        <v>881967.970273328</v>
      </c>
      <c r="AA186" s="6">
        <v>7262872.68</v>
      </c>
      <c r="AB186" s="8">
        <v>5.10027593537269</v>
      </c>
      <c r="AC186" s="14" t="s">
        <v>40</v>
      </c>
      <c r="AD186" s="6">
        <v>238750.59</v>
      </c>
      <c r="AE186" s="9">
        <v>1790036.55583711</v>
      </c>
      <c r="AF186" s="10">
        <v>138924.135426894</v>
      </c>
      <c r="AG186" s="7">
        <v>2008.3</v>
      </c>
      <c r="AH186" s="15">
        <f t="shared" si="13"/>
        <v>18.556001194676885</v>
      </c>
    </row>
    <row r="187" spans="1:34" ht="12.75">
      <c r="A187" t="s">
        <v>34</v>
      </c>
      <c r="B187" t="s">
        <v>127</v>
      </c>
      <c r="C187" t="str">
        <f t="shared" si="12"/>
        <v>High RidershipEAST</v>
      </c>
      <c r="E187" t="s">
        <v>36</v>
      </c>
      <c r="F187">
        <v>271</v>
      </c>
      <c r="I187" t="s">
        <v>153</v>
      </c>
      <c r="J187" s="1">
        <v>35.92881380442774</v>
      </c>
      <c r="K187" s="2">
        <v>0.2354059017806071</v>
      </c>
      <c r="L187" s="1">
        <v>235.3481530174158</v>
      </c>
      <c r="M187" s="12">
        <v>0.3351776802883918</v>
      </c>
      <c r="N187" s="13">
        <v>46.0217948212667</v>
      </c>
      <c r="O187" s="5">
        <v>1167711</v>
      </c>
      <c r="P187" s="6">
        <v>25373</v>
      </c>
      <c r="Q187" s="12">
        <v>0.7053997760131487</v>
      </c>
      <c r="R187" s="6">
        <v>46074.13333333336</v>
      </c>
      <c r="S187" s="13">
        <v>25.344177210061453</v>
      </c>
      <c r="T187" s="7">
        <v>42</v>
      </c>
      <c r="U187" s="14" t="s">
        <v>39</v>
      </c>
      <c r="V187" s="14" t="s">
        <v>35</v>
      </c>
      <c r="W187" s="6">
        <v>32500.6833333333</v>
      </c>
      <c r="X187" s="1">
        <v>11.5755423804268</v>
      </c>
      <c r="Y187" s="6">
        <v>531753.22</v>
      </c>
      <c r="Z187" s="5">
        <v>7648975.7943039015</v>
      </c>
      <c r="AA187" s="6">
        <v>22820659.74000002</v>
      </c>
      <c r="AB187" s="8">
        <v>14.4503946465219</v>
      </c>
      <c r="AC187" s="14" t="s">
        <v>40</v>
      </c>
      <c r="AD187" s="6">
        <v>660787.68</v>
      </c>
      <c r="AE187" s="9">
        <v>5615935.256179756</v>
      </c>
      <c r="AF187" s="10">
        <v>1322024.3033225</v>
      </c>
      <c r="AG187" s="7">
        <v>2008.3</v>
      </c>
      <c r="AH187" s="15">
        <f t="shared" si="13"/>
        <v>16.36129353177704</v>
      </c>
    </row>
    <row r="188" spans="1:34" ht="12.75">
      <c r="A188" t="s">
        <v>62</v>
      </c>
      <c r="B188" t="s">
        <v>127</v>
      </c>
      <c r="C188" t="str">
        <f t="shared" si="12"/>
        <v>CommuterEAST</v>
      </c>
      <c r="E188" t="s">
        <v>36</v>
      </c>
      <c r="F188">
        <v>272</v>
      </c>
      <c r="G188" t="s">
        <v>37</v>
      </c>
      <c r="H188" t="s">
        <v>37</v>
      </c>
      <c r="I188" t="s">
        <v>154</v>
      </c>
      <c r="J188" s="1">
        <f aca="true" t="shared" si="30" ref="J188:J200">O188/W188</f>
        <v>28.466855697754617</v>
      </c>
      <c r="K188" s="2">
        <f aca="true" t="shared" si="31" ref="K188:K200">AF188/AE188</f>
        <v>0.15675326946491333</v>
      </c>
      <c r="L188" s="1">
        <f aca="true" t="shared" si="32" ref="L188:L200">Z188/W188</f>
        <v>221.00449053919073</v>
      </c>
      <c r="M188" s="12">
        <f aca="true" t="shared" si="33" ref="M188:M200">Z188/AA188</f>
        <v>0.255119295304548</v>
      </c>
      <c r="N188" s="13">
        <f aca="true" t="shared" si="34" ref="N188:N200">O188/P188</f>
        <v>30.517909957279002</v>
      </c>
      <c r="O188" s="5">
        <v>92866</v>
      </c>
      <c r="P188" s="6">
        <v>3043</v>
      </c>
      <c r="Q188" s="12">
        <f aca="true" t="shared" si="35" ref="Q188:Q200">W188/R188</f>
        <v>0.6183559159792891</v>
      </c>
      <c r="R188" s="6">
        <v>5275.68333333333</v>
      </c>
      <c r="S188" s="13">
        <f aca="true" t="shared" si="36" ref="S188:S200">O188/R188</f>
        <v>17.6026486300353</v>
      </c>
      <c r="T188" s="7">
        <v>48.6559316464016</v>
      </c>
      <c r="U188" s="14" t="s">
        <v>64</v>
      </c>
      <c r="V188" s="14" t="s">
        <v>127</v>
      </c>
      <c r="W188" s="6">
        <v>3262.25</v>
      </c>
      <c r="X188" s="1">
        <f aca="true" t="shared" si="37" ref="X188:X200">Z188/AD188</f>
        <v>7.764481071336338</v>
      </c>
      <c r="Y188" s="6">
        <v>58103.17</v>
      </c>
      <c r="Z188" s="5">
        <v>720971.899261475</v>
      </c>
      <c r="AA188" s="6">
        <v>2826018.7</v>
      </c>
      <c r="AB188" s="8">
        <v>12.4084778724031</v>
      </c>
      <c r="AC188" s="14" t="s">
        <v>94</v>
      </c>
      <c r="AD188" s="6">
        <v>92855.13</v>
      </c>
      <c r="AE188" s="9">
        <v>711059.734404766</v>
      </c>
      <c r="AF188" s="10">
        <v>111460.9381528</v>
      </c>
      <c r="AG188" s="7">
        <v>2008.3</v>
      </c>
      <c r="AH188" s="15">
        <f t="shared" si="13"/>
        <v>17.8107655759062</v>
      </c>
    </row>
    <row r="189" spans="1:34" ht="12.75">
      <c r="A189" t="s">
        <v>62</v>
      </c>
      <c r="B189" t="s">
        <v>127</v>
      </c>
      <c r="C189" t="str">
        <f t="shared" si="12"/>
        <v>CommuterEAST</v>
      </c>
      <c r="E189" t="s">
        <v>36</v>
      </c>
      <c r="F189">
        <v>277</v>
      </c>
      <c r="G189" t="s">
        <v>37</v>
      </c>
      <c r="H189" t="s">
        <v>37</v>
      </c>
      <c r="I189" t="s">
        <v>151</v>
      </c>
      <c r="J189" s="1">
        <f t="shared" si="30"/>
        <v>21.207818584977733</v>
      </c>
      <c r="K189" s="2">
        <f t="shared" si="31"/>
        <v>0.12168759209074176</v>
      </c>
      <c r="L189" s="1">
        <f t="shared" si="32"/>
        <v>177.84840032515774</v>
      </c>
      <c r="M189" s="12">
        <f t="shared" si="33"/>
        <v>0.2313052610727794</v>
      </c>
      <c r="N189" s="13">
        <f t="shared" si="34"/>
        <v>20.98377581120944</v>
      </c>
      <c r="O189" s="5">
        <v>56908</v>
      </c>
      <c r="P189" s="6">
        <v>2712</v>
      </c>
      <c r="Q189" s="12">
        <f t="shared" si="35"/>
        <v>0.6070744472263285</v>
      </c>
      <c r="R189" s="6">
        <v>4420.13333333333</v>
      </c>
      <c r="S189" s="13">
        <f t="shared" si="36"/>
        <v>12.874724744351614</v>
      </c>
      <c r="T189" s="7">
        <v>42</v>
      </c>
      <c r="U189" s="14" t="s">
        <v>64</v>
      </c>
      <c r="V189" s="14" t="s">
        <v>127</v>
      </c>
      <c r="W189" s="6">
        <v>2683.35</v>
      </c>
      <c r="X189" s="1">
        <f t="shared" si="37"/>
        <v>5.528720168971339</v>
      </c>
      <c r="Y189" s="6">
        <v>49123.86</v>
      </c>
      <c r="Z189" s="5">
        <v>477229.505012512</v>
      </c>
      <c r="AA189" s="6">
        <v>2063202.12</v>
      </c>
      <c r="AB189" s="8">
        <v>9.71482096505674</v>
      </c>
      <c r="AC189" s="14" t="s">
        <v>94</v>
      </c>
      <c r="AD189" s="6">
        <v>86318.26</v>
      </c>
      <c r="AE189" s="9">
        <v>590995.312303263</v>
      </c>
      <c r="AF189" s="10">
        <v>71916.7964911</v>
      </c>
      <c r="AG189" s="7">
        <v>2008.3</v>
      </c>
      <c r="AH189" s="15">
        <f t="shared" si="13"/>
        <v>18.306914863882835</v>
      </c>
    </row>
    <row r="190" spans="1:34" ht="12.75">
      <c r="A190" t="s">
        <v>66</v>
      </c>
      <c r="B190" t="s">
        <v>127</v>
      </c>
      <c r="C190" t="str">
        <f t="shared" si="12"/>
        <v>LocalEAST</v>
      </c>
      <c r="E190" t="s">
        <v>36</v>
      </c>
      <c r="F190">
        <v>280</v>
      </c>
      <c r="G190" t="s">
        <v>37</v>
      </c>
      <c r="H190" t="s">
        <v>37</v>
      </c>
      <c r="I190" t="s">
        <v>155</v>
      </c>
      <c r="J190" s="1">
        <f t="shared" si="30"/>
        <v>20.743987823439877</v>
      </c>
      <c r="K190" s="2">
        <f t="shared" si="31"/>
        <v>0.09819235779769561</v>
      </c>
      <c r="L190" s="1">
        <f t="shared" si="32"/>
        <v>344.79257616295644</v>
      </c>
      <c r="M190" s="12">
        <f t="shared" si="33"/>
        <v>0.31593957041664034</v>
      </c>
      <c r="N190" s="13">
        <f t="shared" si="34"/>
        <v>11.668493150684931</v>
      </c>
      <c r="O190" s="5">
        <v>17036</v>
      </c>
      <c r="P190" s="6">
        <v>1460</v>
      </c>
      <c r="Q190" s="12">
        <f t="shared" si="35"/>
        <v>0.7052181131211379</v>
      </c>
      <c r="R190" s="6">
        <v>1164.53333333333</v>
      </c>
      <c r="S190" s="13">
        <f t="shared" si="36"/>
        <v>14.629035951454131</v>
      </c>
      <c r="T190" s="7">
        <v>34</v>
      </c>
      <c r="U190" t="s">
        <v>95</v>
      </c>
      <c r="V190" s="14" t="s">
        <v>107</v>
      </c>
      <c r="W190" s="6">
        <v>821.25</v>
      </c>
      <c r="X190" s="1">
        <f t="shared" si="37"/>
        <v>9.576389289799431</v>
      </c>
      <c r="Y190" s="6">
        <v>26360.3</v>
      </c>
      <c r="Z190" s="5">
        <v>283160.903173828</v>
      </c>
      <c r="AA190" s="6">
        <v>896250.2</v>
      </c>
      <c r="AB190" s="8">
        <v>10.7419453941658</v>
      </c>
      <c r="AC190" s="14" t="s">
        <v>94</v>
      </c>
      <c r="AD190" s="6">
        <v>29568.65</v>
      </c>
      <c r="AE190" s="9">
        <v>171882.675785957</v>
      </c>
      <c r="AF190" s="10">
        <v>16877.5652</v>
      </c>
      <c r="AG190" s="7">
        <v>2008.3</v>
      </c>
      <c r="AH190" s="15">
        <f t="shared" si="13"/>
        <v>32.09777777777778</v>
      </c>
    </row>
    <row r="191" spans="1:34" ht="12.75">
      <c r="A191" t="s">
        <v>66</v>
      </c>
      <c r="B191" t="s">
        <v>127</v>
      </c>
      <c r="C191" t="str">
        <f t="shared" si="12"/>
        <v>LocalEAST</v>
      </c>
      <c r="D191" t="s">
        <v>156</v>
      </c>
      <c r="E191" t="s">
        <v>36</v>
      </c>
      <c r="F191">
        <v>291</v>
      </c>
      <c r="G191" t="s">
        <v>37</v>
      </c>
      <c r="H191" t="s">
        <v>156</v>
      </c>
      <c r="I191" t="s">
        <v>134</v>
      </c>
      <c r="J191" s="1">
        <f t="shared" si="30"/>
        <v>14.493082443125765</v>
      </c>
      <c r="K191" s="2">
        <f t="shared" si="31"/>
        <v>0.1694760151310021</v>
      </c>
      <c r="L191" s="1">
        <f t="shared" si="32"/>
        <v>50.86917017391305</v>
      </c>
      <c r="M191" s="12">
        <f t="shared" si="33"/>
        <v>0.27347098473692827</v>
      </c>
      <c r="N191" s="13">
        <f t="shared" si="34"/>
        <v>8.333522404797314</v>
      </c>
      <c r="O191" s="5">
        <v>42500.9642644663</v>
      </c>
      <c r="P191" s="6">
        <v>5100</v>
      </c>
      <c r="Q191" s="12">
        <f t="shared" si="35"/>
        <v>0.8560794044665012</v>
      </c>
      <c r="R191" s="6">
        <v>3425.5</v>
      </c>
      <c r="S191" s="13">
        <f t="shared" si="36"/>
        <v>12.40722938679501</v>
      </c>
      <c r="T191" s="7">
        <v>15</v>
      </c>
      <c r="U191" s="14" t="s">
        <v>102</v>
      </c>
      <c r="V191" s="14" t="s">
        <v>127</v>
      </c>
      <c r="W191" s="6">
        <v>2932.5</v>
      </c>
      <c r="X191" s="1">
        <f t="shared" si="37"/>
        <v>4.102064771053923</v>
      </c>
      <c r="Y191" s="6">
        <v>36365.55</v>
      </c>
      <c r="Z191" s="5">
        <v>149173.841535</v>
      </c>
      <c r="AA191" s="6">
        <v>545483.25</v>
      </c>
      <c r="AB191" s="8">
        <v>4.10206477105392</v>
      </c>
      <c r="AC191" s="14" t="s">
        <v>40</v>
      </c>
      <c r="AD191" s="6">
        <v>36365.55</v>
      </c>
      <c r="AE191" s="9">
        <v>294263.653941684</v>
      </c>
      <c r="AF191" s="10">
        <v>49870.6314679248</v>
      </c>
      <c r="AG191" s="7">
        <v>2008.3</v>
      </c>
      <c r="AH191" s="15">
        <f t="shared" si="13"/>
        <v>12.400869565217393</v>
      </c>
    </row>
    <row r="192" spans="1:34" ht="12.75">
      <c r="A192" t="s">
        <v>62</v>
      </c>
      <c r="B192" t="s">
        <v>35</v>
      </c>
      <c r="C192" t="str">
        <f t="shared" si="12"/>
        <v>CommuterWEST</v>
      </c>
      <c r="E192" t="s">
        <v>36</v>
      </c>
      <c r="F192">
        <v>301</v>
      </c>
      <c r="I192" t="s">
        <v>157</v>
      </c>
      <c r="J192" s="1">
        <f t="shared" si="30"/>
        <v>57.23684210526316</v>
      </c>
      <c r="K192" s="2">
        <f t="shared" si="31"/>
        <v>0.3289126511772168</v>
      </c>
      <c r="L192" s="1">
        <f t="shared" si="32"/>
        <v>665.992823377181</v>
      </c>
      <c r="M192" s="12">
        <f t="shared" si="33"/>
        <v>0.5321339034424297</v>
      </c>
      <c r="N192" s="13">
        <f t="shared" si="34"/>
        <v>39.875</v>
      </c>
      <c r="O192" s="5">
        <v>406725</v>
      </c>
      <c r="P192" s="6">
        <v>10200</v>
      </c>
      <c r="Q192" s="12">
        <f t="shared" si="35"/>
        <v>0.6033922771562613</v>
      </c>
      <c r="R192" s="6">
        <v>11776.75</v>
      </c>
      <c r="S192" s="13">
        <f t="shared" si="36"/>
        <v>34.53626849512811</v>
      </c>
      <c r="T192" s="7">
        <v>58</v>
      </c>
      <c r="U192" s="14" t="s">
        <v>102</v>
      </c>
      <c r="V192" s="14" t="s">
        <v>35</v>
      </c>
      <c r="W192" s="6">
        <v>7106</v>
      </c>
      <c r="X192" s="1">
        <f t="shared" si="37"/>
        <v>20.53509190551148</v>
      </c>
      <c r="Y192" s="6">
        <v>153336.6</v>
      </c>
      <c r="Z192" s="5">
        <v>4732545.002918248</v>
      </c>
      <c r="AA192" s="6">
        <v>8893522.8</v>
      </c>
      <c r="AC192" s="14" t="s">
        <v>94</v>
      </c>
      <c r="AD192" s="6">
        <v>230461.35</v>
      </c>
      <c r="AE192" s="9">
        <v>1686778.200316395</v>
      </c>
      <c r="AF192" s="10">
        <v>554802.6898139999</v>
      </c>
      <c r="AG192" s="7">
        <v>2008.3</v>
      </c>
      <c r="AH192" s="15">
        <f t="shared" si="13"/>
        <v>21.578468899521532</v>
      </c>
    </row>
    <row r="193" spans="1:34" ht="12.75">
      <c r="A193" t="s">
        <v>62</v>
      </c>
      <c r="B193" t="s">
        <v>35</v>
      </c>
      <c r="C193" t="str">
        <f t="shared" si="12"/>
        <v>CommuterWEST</v>
      </c>
      <c r="E193" t="s">
        <v>36</v>
      </c>
      <c r="F193">
        <v>303</v>
      </c>
      <c r="G193" t="s">
        <v>37</v>
      </c>
      <c r="H193" t="s">
        <v>51</v>
      </c>
      <c r="I193" t="s">
        <v>157</v>
      </c>
      <c r="J193" s="1">
        <f t="shared" si="30"/>
        <v>57.0514346392938</v>
      </c>
      <c r="K193" s="2">
        <f t="shared" si="31"/>
        <v>0.286756118785128</v>
      </c>
      <c r="L193" s="1">
        <f t="shared" si="32"/>
        <v>548.9914979962246</v>
      </c>
      <c r="M193" s="12">
        <f t="shared" si="33"/>
        <v>0.49937332275347457</v>
      </c>
      <c r="N193" s="13">
        <f t="shared" si="34"/>
        <v>50.602307511184364</v>
      </c>
      <c r="O193" s="5">
        <v>214908</v>
      </c>
      <c r="P193" s="6">
        <v>4247</v>
      </c>
      <c r="Q193" s="12">
        <f t="shared" si="35"/>
        <v>0.5816553946244202</v>
      </c>
      <c r="R193" s="6">
        <v>6476.2</v>
      </c>
      <c r="S193" s="13">
        <f t="shared" si="36"/>
        <v>33.184274729007754</v>
      </c>
      <c r="T193" s="7">
        <v>61.3995761714151</v>
      </c>
      <c r="U193" s="14" t="s">
        <v>64</v>
      </c>
      <c r="V193" s="14" t="s">
        <v>35</v>
      </c>
      <c r="W193" s="6">
        <v>3766.91666666667</v>
      </c>
      <c r="X193" s="1">
        <f t="shared" si="37"/>
        <v>18.865166612938296</v>
      </c>
      <c r="Y193" s="6">
        <v>67444.83</v>
      </c>
      <c r="Z193" s="5">
        <v>2068005.22366028</v>
      </c>
      <c r="AA193" s="6">
        <v>4141200.84</v>
      </c>
      <c r="AB193" s="8">
        <v>30.6621756428221</v>
      </c>
      <c r="AC193" s="14" t="s">
        <v>94</v>
      </c>
      <c r="AD193" s="6">
        <v>109620.3</v>
      </c>
      <c r="AE193" s="9">
        <v>925511.823645746</v>
      </c>
      <c r="AF193" s="10">
        <v>265396.1784384</v>
      </c>
      <c r="AG193" s="7">
        <v>2008.3</v>
      </c>
      <c r="AH193" s="15">
        <f t="shared" si="13"/>
        <v>17.90451872663317</v>
      </c>
    </row>
    <row r="194" spans="1:34" ht="12.75">
      <c r="A194" t="s">
        <v>62</v>
      </c>
      <c r="B194" t="s">
        <v>35</v>
      </c>
      <c r="C194" t="str">
        <f aca="true" t="shared" si="38" ref="C194:C240">CONCATENATE(A194,B194)</f>
        <v>CommuterWEST</v>
      </c>
      <c r="E194" t="s">
        <v>36</v>
      </c>
      <c r="F194">
        <v>304</v>
      </c>
      <c r="G194" t="s">
        <v>37</v>
      </c>
      <c r="H194" t="s">
        <v>37</v>
      </c>
      <c r="I194" t="s">
        <v>157</v>
      </c>
      <c r="J194" s="1">
        <f t="shared" si="30"/>
        <v>44.27586206896545</v>
      </c>
      <c r="K194" s="2">
        <f t="shared" si="31"/>
        <v>0.23823022079241593</v>
      </c>
      <c r="L194" s="1">
        <f t="shared" si="32"/>
        <v>511.0034448031697</v>
      </c>
      <c r="M194" s="12">
        <f t="shared" si="33"/>
        <v>0.5521130186355775</v>
      </c>
      <c r="N194" s="13">
        <f t="shared" si="34"/>
        <v>42.8</v>
      </c>
      <c r="O194" s="5">
        <v>105716</v>
      </c>
      <c r="P194" s="6">
        <v>2470</v>
      </c>
      <c r="Q194" s="12">
        <f t="shared" si="35"/>
        <v>0.5829145728643229</v>
      </c>
      <c r="R194" s="6">
        <v>4096.08333333333</v>
      </c>
      <c r="S194" s="13">
        <f t="shared" si="36"/>
        <v>25.80904522613067</v>
      </c>
      <c r="T194" s="7">
        <v>53</v>
      </c>
      <c r="U194" s="14" t="s">
        <v>64</v>
      </c>
      <c r="V194" s="14" t="s">
        <v>35</v>
      </c>
      <c r="W194" s="6">
        <v>2387.66666666667</v>
      </c>
      <c r="X194" s="1">
        <f t="shared" si="37"/>
        <v>17.27771936492007</v>
      </c>
      <c r="Y194" s="6">
        <v>41631.85</v>
      </c>
      <c r="Z194" s="5">
        <v>1220105.89170837</v>
      </c>
      <c r="AA194" s="6">
        <v>2209884.3</v>
      </c>
      <c r="AB194" s="8">
        <v>29.3070303555661</v>
      </c>
      <c r="AC194" s="14" t="s">
        <v>94</v>
      </c>
      <c r="AD194" s="6">
        <v>70617.3</v>
      </c>
      <c r="AE194" s="9">
        <v>562687.055411013</v>
      </c>
      <c r="AF194" s="10">
        <v>134049.0614476</v>
      </c>
      <c r="AG194" s="7">
        <v>2008.3</v>
      </c>
      <c r="AH194" s="15">
        <f aca="true" t="shared" si="39" ref="AH194:AH240">Y194/W194</f>
        <v>17.4362068965517</v>
      </c>
    </row>
    <row r="195" spans="1:34" ht="12.75">
      <c r="A195" t="s">
        <v>62</v>
      </c>
      <c r="B195" t="s">
        <v>127</v>
      </c>
      <c r="C195" t="str">
        <f t="shared" si="38"/>
        <v>CommuterEAST</v>
      </c>
      <c r="E195" t="s">
        <v>36</v>
      </c>
      <c r="F195">
        <v>306</v>
      </c>
      <c r="G195" t="s">
        <v>37</v>
      </c>
      <c r="H195" t="s">
        <v>51</v>
      </c>
      <c r="I195" t="s">
        <v>145</v>
      </c>
      <c r="J195" s="1">
        <f t="shared" si="30"/>
        <v>55.53090332805071</v>
      </c>
      <c r="K195" s="2">
        <f t="shared" si="31"/>
        <v>0.3059509993990573</v>
      </c>
      <c r="L195" s="1">
        <f t="shared" si="32"/>
        <v>536.8431035690203</v>
      </c>
      <c r="M195" s="12">
        <f t="shared" si="33"/>
        <v>0.4606560029809233</v>
      </c>
      <c r="N195" s="13">
        <f t="shared" si="34"/>
        <v>53.09090909090909</v>
      </c>
      <c r="O195" s="5">
        <v>148920</v>
      </c>
      <c r="P195" s="6">
        <v>2805</v>
      </c>
      <c r="Q195" s="12">
        <f t="shared" si="35"/>
        <v>0.6253716551040635</v>
      </c>
      <c r="R195" s="6">
        <v>4288.25</v>
      </c>
      <c r="S195" s="13">
        <f t="shared" si="36"/>
        <v>34.72745292368682</v>
      </c>
      <c r="T195" s="7">
        <v>64</v>
      </c>
      <c r="U195" s="14" t="s">
        <v>64</v>
      </c>
      <c r="V195" s="14" t="s">
        <v>127</v>
      </c>
      <c r="W195" s="6">
        <v>2681.75</v>
      </c>
      <c r="X195" s="1">
        <f t="shared" si="37"/>
        <v>19.208628104702626</v>
      </c>
      <c r="Y195" s="6">
        <v>48832.5</v>
      </c>
      <c r="Z195" s="5">
        <v>1439678.99299622</v>
      </c>
      <c r="AA195" s="6">
        <v>3125280</v>
      </c>
      <c r="AB195" s="8">
        <v>29.481984190779</v>
      </c>
      <c r="AC195" s="14" t="s">
        <v>94</v>
      </c>
      <c r="AD195" s="6">
        <v>74949.6</v>
      </c>
      <c r="AE195" s="9">
        <v>632977.66307802</v>
      </c>
      <c r="AF195" s="10">
        <v>193660.148616</v>
      </c>
      <c r="AG195" s="7">
        <v>2008.3</v>
      </c>
      <c r="AH195" s="15">
        <f t="shared" si="39"/>
        <v>18.20919175911252</v>
      </c>
    </row>
    <row r="196" spans="1:34" ht="12.75">
      <c r="A196" t="s">
        <v>62</v>
      </c>
      <c r="B196" t="s">
        <v>35</v>
      </c>
      <c r="C196" t="str">
        <f t="shared" si="38"/>
        <v>CommuterWEST</v>
      </c>
      <c r="E196" t="s">
        <v>36</v>
      </c>
      <c r="F196">
        <v>308</v>
      </c>
      <c r="G196" t="s">
        <v>37</v>
      </c>
      <c r="H196" t="s">
        <v>37</v>
      </c>
      <c r="I196" t="s">
        <v>158</v>
      </c>
      <c r="J196" s="1">
        <f t="shared" si="30"/>
        <v>37.014925373134325</v>
      </c>
      <c r="K196" s="2">
        <f t="shared" si="31"/>
        <v>0.22196922502461036</v>
      </c>
      <c r="L196" s="1">
        <f t="shared" si="32"/>
        <v>396.59701219245574</v>
      </c>
      <c r="M196" s="12">
        <f t="shared" si="33"/>
        <v>0.4631285371136303</v>
      </c>
      <c r="N196" s="13">
        <f t="shared" si="34"/>
        <v>31</v>
      </c>
      <c r="O196" s="5">
        <v>61256</v>
      </c>
      <c r="P196" s="6">
        <v>1976</v>
      </c>
      <c r="Q196" s="12">
        <f t="shared" si="35"/>
        <v>0.6232558139534884</v>
      </c>
      <c r="R196" s="6">
        <v>2655.25</v>
      </c>
      <c r="S196" s="13">
        <f t="shared" si="36"/>
        <v>23.069767441860463</v>
      </c>
      <c r="T196" s="7">
        <v>44.75</v>
      </c>
      <c r="U196" s="14" t="s">
        <v>64</v>
      </c>
      <c r="V196" s="14" t="s">
        <v>35</v>
      </c>
      <c r="W196" s="6">
        <v>1654.9</v>
      </c>
      <c r="X196" s="1">
        <f t="shared" si="37"/>
        <v>13.728752165794129</v>
      </c>
      <c r="Y196" s="6">
        <v>31583.89</v>
      </c>
      <c r="Z196" s="5">
        <v>656328.395477295</v>
      </c>
      <c r="AA196" s="6">
        <v>1417162.5</v>
      </c>
      <c r="AB196" s="8">
        <v>20.7804800319813</v>
      </c>
      <c r="AC196" s="14" t="s">
        <v>94</v>
      </c>
      <c r="AD196" s="6">
        <v>47806.85</v>
      </c>
      <c r="AE196" s="9">
        <v>354931.868988888</v>
      </c>
      <c r="AF196" s="10">
        <v>78783.951896</v>
      </c>
      <c r="AG196" s="7">
        <v>2008.3</v>
      </c>
      <c r="AH196" s="15">
        <f t="shared" si="39"/>
        <v>19.08507462686567</v>
      </c>
    </row>
    <row r="197" spans="1:34" ht="12.75">
      <c r="A197" t="s">
        <v>62</v>
      </c>
      <c r="B197" t="s">
        <v>127</v>
      </c>
      <c r="C197" t="str">
        <f t="shared" si="38"/>
        <v>CommuterEAST</v>
      </c>
      <c r="E197" t="s">
        <v>36</v>
      </c>
      <c r="F197">
        <v>311</v>
      </c>
      <c r="G197" t="s">
        <v>37</v>
      </c>
      <c r="H197" t="s">
        <v>37</v>
      </c>
      <c r="I197" t="s">
        <v>159</v>
      </c>
      <c r="J197" s="1">
        <f t="shared" si="30"/>
        <v>32.55634418162588</v>
      </c>
      <c r="K197" s="2">
        <f t="shared" si="31"/>
        <v>0.15101707143303708</v>
      </c>
      <c r="L197" s="1">
        <f t="shared" si="32"/>
        <v>572.8593448197234</v>
      </c>
      <c r="M197" s="12">
        <f t="shared" si="33"/>
        <v>0.4749844569734105</v>
      </c>
      <c r="N197" s="13">
        <f t="shared" si="34"/>
        <v>41.28271518544437</v>
      </c>
      <c r="O197" s="5">
        <v>176979</v>
      </c>
      <c r="P197" s="6">
        <v>4287</v>
      </c>
      <c r="Q197" s="12">
        <f t="shared" si="35"/>
        <v>0.5061475123640786</v>
      </c>
      <c r="R197" s="6">
        <v>10740.1166666667</v>
      </c>
      <c r="S197" s="13">
        <f t="shared" si="36"/>
        <v>16.478312619198686</v>
      </c>
      <c r="T197" s="7">
        <v>51.3160718451131</v>
      </c>
      <c r="U197" s="14" t="s">
        <v>64</v>
      </c>
      <c r="V197" s="14" t="s">
        <v>127</v>
      </c>
      <c r="W197" s="6">
        <v>5436.08333333333</v>
      </c>
      <c r="X197" s="1">
        <f t="shared" si="37"/>
        <v>12.93119849959746</v>
      </c>
      <c r="Y197" s="6">
        <v>126515.72</v>
      </c>
      <c r="Z197" s="5">
        <v>3114111.13671875</v>
      </c>
      <c r="AA197" s="6">
        <v>6556237.98</v>
      </c>
      <c r="AB197" s="8">
        <v>24.6144205377699</v>
      </c>
      <c r="AC197" s="14" t="s">
        <v>94</v>
      </c>
      <c r="AD197" s="6">
        <v>240821.54</v>
      </c>
      <c r="AE197" s="9">
        <v>1605396.0121555</v>
      </c>
      <c r="AF197" s="10">
        <v>242442.204246</v>
      </c>
      <c r="AG197" s="7">
        <v>2008.3</v>
      </c>
      <c r="AH197" s="15">
        <f t="shared" si="39"/>
        <v>23.273322398172716</v>
      </c>
    </row>
    <row r="198" spans="1:34" ht="12.75">
      <c r="A198" t="s">
        <v>62</v>
      </c>
      <c r="B198" t="s">
        <v>127</v>
      </c>
      <c r="C198" t="str">
        <f t="shared" si="38"/>
        <v>CommuterEAST</v>
      </c>
      <c r="E198" t="s">
        <v>36</v>
      </c>
      <c r="F198">
        <v>312</v>
      </c>
      <c r="I198" t="s">
        <v>160</v>
      </c>
      <c r="J198" s="1">
        <f t="shared" si="30"/>
        <v>60.80620169190986</v>
      </c>
      <c r="K198" s="2">
        <f t="shared" si="31"/>
        <v>0.2666045278739747</v>
      </c>
      <c r="L198" s="1">
        <f t="shared" si="32"/>
        <v>593.8293635284163</v>
      </c>
      <c r="M198" s="12">
        <f t="shared" si="33"/>
        <v>0.49843968634860397</v>
      </c>
      <c r="N198" s="13">
        <f t="shared" si="34"/>
        <v>52.58003788775752</v>
      </c>
      <c r="O198" s="5">
        <v>444091</v>
      </c>
      <c r="P198" s="6">
        <v>8446</v>
      </c>
      <c r="Q198" s="12">
        <f t="shared" si="35"/>
        <v>0.5182424345637667</v>
      </c>
      <c r="R198" s="6">
        <v>14092.6</v>
      </c>
      <c r="S198" s="13">
        <f t="shared" si="36"/>
        <v>31.5123540013908</v>
      </c>
      <c r="T198" s="7">
        <v>63.7503369272237</v>
      </c>
      <c r="U198" s="14" t="s">
        <v>64</v>
      </c>
      <c r="V198" s="14" t="s">
        <v>127</v>
      </c>
      <c r="W198" s="6">
        <v>7303.38333333334</v>
      </c>
      <c r="X198" s="1">
        <f t="shared" si="37"/>
        <v>16.758392207244828</v>
      </c>
      <c r="Y198" s="6">
        <v>137027.36</v>
      </c>
      <c r="Z198" s="5">
        <v>4336963.476437381</v>
      </c>
      <c r="AA198" s="6">
        <v>8701079.780000001</v>
      </c>
      <c r="AC198" s="14" t="s">
        <v>94</v>
      </c>
      <c r="AD198" s="6">
        <v>258793.53</v>
      </c>
      <c r="AE198" s="9">
        <v>2108981.9078117274</v>
      </c>
      <c r="AF198" s="10">
        <v>562264.1258269</v>
      </c>
      <c r="AG198" s="7">
        <v>2008.3</v>
      </c>
      <c r="AH198" s="15">
        <f t="shared" si="39"/>
        <v>18.762175521390752</v>
      </c>
    </row>
    <row r="199" spans="1:34" ht="12.75">
      <c r="A199" t="s">
        <v>62</v>
      </c>
      <c r="B199" t="s">
        <v>35</v>
      </c>
      <c r="C199" t="str">
        <f t="shared" si="38"/>
        <v>CommuterWEST</v>
      </c>
      <c r="E199" t="s">
        <v>36</v>
      </c>
      <c r="F199">
        <v>316</v>
      </c>
      <c r="G199" t="s">
        <v>37</v>
      </c>
      <c r="H199" t="s">
        <v>37</v>
      </c>
      <c r="I199" t="s">
        <v>157</v>
      </c>
      <c r="J199" s="1">
        <f t="shared" si="30"/>
        <v>46.59176029962547</v>
      </c>
      <c r="K199" s="2">
        <f t="shared" si="31"/>
        <v>0.2718712730914543</v>
      </c>
      <c r="L199" s="1">
        <f t="shared" si="32"/>
        <v>276.7191029523641</v>
      </c>
      <c r="M199" s="12">
        <f t="shared" si="33"/>
        <v>0.4377698910746776</v>
      </c>
      <c r="N199" s="13">
        <f t="shared" si="34"/>
        <v>41.46666666666667</v>
      </c>
      <c r="O199" s="5">
        <v>153634</v>
      </c>
      <c r="P199" s="6">
        <v>3705</v>
      </c>
      <c r="Q199" s="12">
        <f t="shared" si="35"/>
        <v>0.6252927400468384</v>
      </c>
      <c r="R199" s="6">
        <v>5273.45</v>
      </c>
      <c r="S199" s="13">
        <f t="shared" si="36"/>
        <v>29.133489461358316</v>
      </c>
      <c r="T199" s="7">
        <v>43.4666666666667</v>
      </c>
      <c r="U199" s="14" t="s">
        <v>64</v>
      </c>
      <c r="V199" s="14" t="s">
        <v>35</v>
      </c>
      <c r="W199" s="6">
        <v>3297.45</v>
      </c>
      <c r="X199" s="1">
        <f t="shared" si="37"/>
        <v>11.452398004817747</v>
      </c>
      <c r="Y199" s="6">
        <v>47964.93</v>
      </c>
      <c r="Z199" s="5">
        <v>912467.406030273</v>
      </c>
      <c r="AA199" s="6">
        <v>2084353.96</v>
      </c>
      <c r="AB199" s="8">
        <v>19.023636770246</v>
      </c>
      <c r="AC199" s="14" t="s">
        <v>94</v>
      </c>
      <c r="AD199" s="6">
        <v>79674.79</v>
      </c>
      <c r="AE199" s="9">
        <v>654402.385877496</v>
      </c>
      <c r="AF199" s="10">
        <v>177913.2097626</v>
      </c>
      <c r="AG199" s="7">
        <v>2008.3</v>
      </c>
      <c r="AH199" s="15">
        <f t="shared" si="39"/>
        <v>14.546067415730338</v>
      </c>
    </row>
    <row r="200" spans="1:34" ht="12.75">
      <c r="A200" t="s">
        <v>62</v>
      </c>
      <c r="B200" t="s">
        <v>35</v>
      </c>
      <c r="C200" t="str">
        <f t="shared" si="38"/>
        <v>CommuterWEST</v>
      </c>
      <c r="E200" t="s">
        <v>36</v>
      </c>
      <c r="F200">
        <v>330</v>
      </c>
      <c r="G200" t="s">
        <v>37</v>
      </c>
      <c r="H200" t="s">
        <v>37</v>
      </c>
      <c r="I200" t="s">
        <v>79</v>
      </c>
      <c r="J200" s="1">
        <f t="shared" si="30"/>
        <v>45.6807734981772</v>
      </c>
      <c r="K200" s="2">
        <f t="shared" si="31"/>
        <v>0.24450525795990302</v>
      </c>
      <c r="L200" s="1">
        <f t="shared" si="32"/>
        <v>104.28483057684683</v>
      </c>
      <c r="M200" s="12">
        <f t="shared" si="33"/>
        <v>0.14788016605202342</v>
      </c>
      <c r="N200" s="13">
        <f t="shared" si="34"/>
        <v>14.76182345910876</v>
      </c>
      <c r="O200" s="5">
        <v>86460</v>
      </c>
      <c r="P200" s="6">
        <v>5857</v>
      </c>
      <c r="Q200" s="12">
        <f t="shared" si="35"/>
        <v>0.5203370493065197</v>
      </c>
      <c r="R200" s="6">
        <v>3637.45</v>
      </c>
      <c r="S200" s="13">
        <f t="shared" si="36"/>
        <v>23.769398892080993</v>
      </c>
      <c r="T200" s="7">
        <v>45.3088611917364</v>
      </c>
      <c r="U200" s="14" t="s">
        <v>102</v>
      </c>
      <c r="V200" s="14" t="s">
        <v>35</v>
      </c>
      <c r="W200" s="6">
        <v>1892.7</v>
      </c>
      <c r="X200" s="1">
        <f t="shared" si="37"/>
        <v>4.961869624604079</v>
      </c>
      <c r="Y200" s="6">
        <v>29481.34</v>
      </c>
      <c r="Z200" s="5">
        <v>197379.898832798</v>
      </c>
      <c r="AA200" s="6">
        <v>1334728.68</v>
      </c>
      <c r="AB200" s="8">
        <v>6.69507894935569</v>
      </c>
      <c r="AC200" s="14" t="s">
        <v>94</v>
      </c>
      <c r="AD200" s="6">
        <v>39779.34</v>
      </c>
      <c r="AE200" s="9">
        <v>418092.916295339</v>
      </c>
      <c r="AF200" s="10">
        <v>102225.91635</v>
      </c>
      <c r="AG200" s="7">
        <v>2008.3</v>
      </c>
      <c r="AH200" s="15">
        <f t="shared" si="39"/>
        <v>15.57634067733925</v>
      </c>
    </row>
    <row r="201" spans="1:34" ht="12.75">
      <c r="A201" t="s">
        <v>34</v>
      </c>
      <c r="B201" t="s">
        <v>35</v>
      </c>
      <c r="C201" t="str">
        <f t="shared" si="38"/>
        <v>High RidershipWEST</v>
      </c>
      <c r="E201" t="s">
        <v>36</v>
      </c>
      <c r="F201">
        <v>331</v>
      </c>
      <c r="G201" t="s">
        <v>37</v>
      </c>
      <c r="H201" t="s">
        <v>37</v>
      </c>
      <c r="I201" t="s">
        <v>145</v>
      </c>
      <c r="J201" s="1">
        <v>32.65728565691588</v>
      </c>
      <c r="K201" s="2">
        <v>0.21463931352200866</v>
      </c>
      <c r="L201" s="1">
        <v>143.4805025924565</v>
      </c>
      <c r="M201" s="12">
        <v>0.30940914562455296</v>
      </c>
      <c r="N201" s="13">
        <v>19.920785835556632</v>
      </c>
      <c r="O201" s="5">
        <v>410667</v>
      </c>
      <c r="P201" s="6">
        <v>20615</v>
      </c>
      <c r="Q201" s="12">
        <v>0.7142899068255357</v>
      </c>
      <c r="R201" s="6">
        <v>17604.96666666667</v>
      </c>
      <c r="S201" s="13">
        <v>23.326769529053347</v>
      </c>
      <c r="T201" s="7">
        <v>42</v>
      </c>
      <c r="U201" s="14" t="s">
        <v>39</v>
      </c>
      <c r="V201" s="14" t="s">
        <v>35</v>
      </c>
      <c r="W201" s="6">
        <v>12575.05</v>
      </c>
      <c r="X201" s="1">
        <v>8.310131960042407</v>
      </c>
      <c r="Y201" s="6">
        <v>193613.78</v>
      </c>
      <c r="Z201" s="5">
        <v>1804274.49412527</v>
      </c>
      <c r="AA201" s="6">
        <v>5831354.76</v>
      </c>
      <c r="AB201" s="8">
        <v>14.4503946465219</v>
      </c>
      <c r="AC201" s="14" t="s">
        <v>40</v>
      </c>
      <c r="AD201" s="6">
        <v>217117.43</v>
      </c>
      <c r="AE201" s="9">
        <v>2019364.6009567417</v>
      </c>
      <c r="AF201" s="10">
        <v>433435.0317</v>
      </c>
      <c r="AG201" s="7">
        <v>2008.3</v>
      </c>
      <c r="AH201" s="15">
        <f t="shared" si="39"/>
        <v>15.396660848267006</v>
      </c>
    </row>
    <row r="202" spans="1:34" ht="12.75">
      <c r="A202" t="s">
        <v>62</v>
      </c>
      <c r="B202" t="s">
        <v>127</v>
      </c>
      <c r="C202" t="str">
        <f t="shared" si="38"/>
        <v>CommuterEAST</v>
      </c>
      <c r="E202" t="s">
        <v>36</v>
      </c>
      <c r="F202">
        <v>342</v>
      </c>
      <c r="G202" t="s">
        <v>37</v>
      </c>
      <c r="H202" t="s">
        <v>37</v>
      </c>
      <c r="I202" t="s">
        <v>144</v>
      </c>
      <c r="J202" s="1">
        <f>O202/W202</f>
        <v>27.918507757368292</v>
      </c>
      <c r="K202" s="2">
        <f>AF202/AE202</f>
        <v>0.13036450808826086</v>
      </c>
      <c r="L202" s="1">
        <f>Z202/W202</f>
        <v>273.60567185207134</v>
      </c>
      <c r="M202" s="12">
        <f>Z202/AA202</f>
        <v>0.29190507119197745</v>
      </c>
      <c r="N202" s="13">
        <f>O202/P202</f>
        <v>39.0376130198915</v>
      </c>
      <c r="O202" s="5">
        <v>107939</v>
      </c>
      <c r="P202" s="6">
        <v>2765</v>
      </c>
      <c r="Q202" s="12">
        <f>W202/R202</f>
        <v>0.5847331592373394</v>
      </c>
      <c r="R202" s="6">
        <v>6611.93333333333</v>
      </c>
      <c r="S202" s="13">
        <f>O202/R202</f>
        <v>16.324877242158127</v>
      </c>
      <c r="T202" s="7">
        <v>42</v>
      </c>
      <c r="U202" s="14" t="s">
        <v>64</v>
      </c>
      <c r="V202" s="14" t="s">
        <v>35</v>
      </c>
      <c r="W202" s="6">
        <v>3866.21666666667</v>
      </c>
      <c r="X202" s="1">
        <f>Z202/AD202</f>
        <v>6.712451195414458</v>
      </c>
      <c r="Y202" s="6">
        <v>86282.03</v>
      </c>
      <c r="Z202" s="5">
        <v>1057818.80860901</v>
      </c>
      <c r="AA202" s="6">
        <v>3623845.26</v>
      </c>
      <c r="AB202" s="8">
        <v>12.260012990063</v>
      </c>
      <c r="AC202" s="14" t="s">
        <v>40</v>
      </c>
      <c r="AD202" s="6">
        <v>157590.54</v>
      </c>
      <c r="AE202" s="9">
        <v>951516.083012551</v>
      </c>
      <c r="AF202" s="10">
        <v>124043.9261</v>
      </c>
      <c r="AG202" s="7">
        <v>2008.3</v>
      </c>
      <c r="AH202" s="15">
        <f t="shared" si="39"/>
        <v>22.316915330663463</v>
      </c>
    </row>
    <row r="203" spans="1:34" ht="12.75">
      <c r="A203" s="11" t="s">
        <v>34</v>
      </c>
      <c r="B203" t="s">
        <v>35</v>
      </c>
      <c r="C203" t="str">
        <f t="shared" si="38"/>
        <v>High RidershipWEST</v>
      </c>
      <c r="E203" t="s">
        <v>36</v>
      </c>
      <c r="F203">
        <v>345</v>
      </c>
      <c r="G203" t="s">
        <v>37</v>
      </c>
      <c r="H203" t="s">
        <v>37</v>
      </c>
      <c r="I203" t="s">
        <v>157</v>
      </c>
      <c r="J203" s="1">
        <v>40.872964023697726</v>
      </c>
      <c r="K203" s="2">
        <v>0.32953145199567757</v>
      </c>
      <c r="L203" s="1">
        <v>172.1897490296768</v>
      </c>
      <c r="M203" s="12">
        <v>0.4204242118093654</v>
      </c>
      <c r="N203" s="13">
        <v>21.250485823907518</v>
      </c>
      <c r="O203" s="5">
        <v>426476</v>
      </c>
      <c r="P203" s="6">
        <v>20069</v>
      </c>
      <c r="Q203" s="12">
        <v>0.8650972740601133</v>
      </c>
      <c r="R203" s="6">
        <v>12061.28333333333</v>
      </c>
      <c r="S203" s="13">
        <v>35.359089759657984</v>
      </c>
      <c r="T203" s="7">
        <v>42</v>
      </c>
      <c r="U203" s="14" t="s">
        <v>39</v>
      </c>
      <c r="V203" s="14" t="s">
        <v>35</v>
      </c>
      <c r="W203" s="6">
        <v>10434.18333333334</v>
      </c>
      <c r="X203" s="1">
        <v>12.575436542035208</v>
      </c>
      <c r="Y203" s="6">
        <v>142448.14</v>
      </c>
      <c r="Z203" s="5">
        <v>1796659.409496304</v>
      </c>
      <c r="AA203" s="6">
        <v>4273444.2</v>
      </c>
      <c r="AB203" s="8">
        <v>14.4503946465219</v>
      </c>
      <c r="AC203" s="14" t="s">
        <v>40</v>
      </c>
      <c r="AD203" s="6">
        <v>142870.54</v>
      </c>
      <c r="AE203" s="9">
        <v>1369948.592823308</v>
      </c>
      <c r="AF203" s="10">
        <v>451441.14895249996</v>
      </c>
      <c r="AG203" s="7">
        <v>2008.3</v>
      </c>
      <c r="AH203" s="15">
        <f t="shared" si="39"/>
        <v>13.652064128960733</v>
      </c>
    </row>
    <row r="204" spans="1:34" ht="12.75">
      <c r="A204" s="11" t="s">
        <v>34</v>
      </c>
      <c r="B204" t="s">
        <v>35</v>
      </c>
      <c r="C204" t="str">
        <f t="shared" si="38"/>
        <v>High RidershipWEST</v>
      </c>
      <c r="E204" t="s">
        <v>36</v>
      </c>
      <c r="F204">
        <v>346</v>
      </c>
      <c r="G204" t="s">
        <v>37</v>
      </c>
      <c r="H204" t="s">
        <v>37</v>
      </c>
      <c r="I204" t="s">
        <v>161</v>
      </c>
      <c r="J204" s="1">
        <v>50.34449108117811</v>
      </c>
      <c r="K204" s="2">
        <v>0.302823497188728</v>
      </c>
      <c r="L204" s="1">
        <v>185.2771884981019</v>
      </c>
      <c r="M204" s="12">
        <v>0.32277430707774823</v>
      </c>
      <c r="N204" s="13">
        <v>21.46675019722493</v>
      </c>
      <c r="O204" s="5">
        <v>462587</v>
      </c>
      <c r="P204" s="6">
        <v>21549</v>
      </c>
      <c r="Q204" s="12">
        <v>0.6186844485542494</v>
      </c>
      <c r="R204" s="6">
        <v>14851.56666666667</v>
      </c>
      <c r="S204" s="13">
        <v>31.147353702303008</v>
      </c>
      <c r="T204" s="7">
        <v>42</v>
      </c>
      <c r="U204" s="14" t="s">
        <v>39</v>
      </c>
      <c r="V204" s="14" t="s">
        <v>35</v>
      </c>
      <c r="W204" s="6">
        <v>9188.43333333334</v>
      </c>
      <c r="X204" s="1">
        <v>10.636826037211149</v>
      </c>
      <c r="Y204" s="6">
        <v>150890.7</v>
      </c>
      <c r="Z204" s="5">
        <v>1702407.094702244</v>
      </c>
      <c r="AA204" s="6">
        <v>5274295.56</v>
      </c>
      <c r="AB204" s="8">
        <v>14.4503946465219</v>
      </c>
      <c r="AC204" s="14" t="s">
        <v>40</v>
      </c>
      <c r="AD204" s="6">
        <v>160048.41</v>
      </c>
      <c r="AE204" s="9">
        <v>1663241.075493887</v>
      </c>
      <c r="AF204" s="10">
        <v>503668.479149</v>
      </c>
      <c r="AG204" s="7">
        <v>2008.3</v>
      </c>
      <c r="AH204" s="15">
        <f t="shared" si="39"/>
        <v>16.42180930372605</v>
      </c>
    </row>
    <row r="205" spans="1:34" ht="12.75">
      <c r="A205" s="11" t="s">
        <v>34</v>
      </c>
      <c r="B205" t="s">
        <v>35</v>
      </c>
      <c r="C205" t="str">
        <f t="shared" si="38"/>
        <v>High RidershipWEST</v>
      </c>
      <c r="E205" t="s">
        <v>36</v>
      </c>
      <c r="F205">
        <v>347</v>
      </c>
      <c r="G205" t="s">
        <v>37</v>
      </c>
      <c r="H205" t="s">
        <v>37</v>
      </c>
      <c r="I205" t="s">
        <v>162</v>
      </c>
      <c r="J205" s="1">
        <v>39.746957697508215</v>
      </c>
      <c r="K205" s="2">
        <v>0.2652911281978068</v>
      </c>
      <c r="L205" s="1">
        <v>145.23614036193348</v>
      </c>
      <c r="M205" s="12">
        <v>0.2780062691118547</v>
      </c>
      <c r="N205" s="13">
        <v>24.126630514436464</v>
      </c>
      <c r="O205" s="5">
        <v>493848</v>
      </c>
      <c r="P205" s="6">
        <v>20469</v>
      </c>
      <c r="Q205" s="12">
        <v>0.6871490459950224</v>
      </c>
      <c r="R205" s="6">
        <v>18081.66666666667</v>
      </c>
      <c r="S205" s="13">
        <v>27.31208406304728</v>
      </c>
      <c r="T205" s="7">
        <v>42</v>
      </c>
      <c r="U205" s="14" t="s">
        <v>39</v>
      </c>
      <c r="V205" s="14" t="s">
        <v>35</v>
      </c>
      <c r="W205" s="6">
        <v>12424.8</v>
      </c>
      <c r="X205" s="1">
        <v>9.177790902368848</v>
      </c>
      <c r="Y205" s="6">
        <v>185135</v>
      </c>
      <c r="Z205" s="5">
        <v>1804529.996768951</v>
      </c>
      <c r="AA205" s="6">
        <v>6490968.72</v>
      </c>
      <c r="AB205" s="8">
        <v>14.4503946465219</v>
      </c>
      <c r="AC205" s="14" t="s">
        <v>40</v>
      </c>
      <c r="AD205" s="6">
        <v>196619.21</v>
      </c>
      <c r="AE205" s="9">
        <v>2028262.316856657</v>
      </c>
      <c r="AF205" s="10">
        <v>538079.99832</v>
      </c>
      <c r="AG205" s="7">
        <v>2008.3</v>
      </c>
      <c r="AH205" s="15">
        <f t="shared" si="39"/>
        <v>14.900441053377117</v>
      </c>
    </row>
    <row r="206" spans="1:34" ht="12.75">
      <c r="A206" s="11" t="s">
        <v>34</v>
      </c>
      <c r="B206" t="s">
        <v>35</v>
      </c>
      <c r="C206" t="str">
        <f t="shared" si="38"/>
        <v>High RidershipWEST</v>
      </c>
      <c r="E206" t="s">
        <v>36</v>
      </c>
      <c r="F206">
        <v>348</v>
      </c>
      <c r="G206" t="s">
        <v>37</v>
      </c>
      <c r="H206" t="s">
        <v>37</v>
      </c>
      <c r="I206" t="s">
        <v>163</v>
      </c>
      <c r="J206" s="1">
        <v>42.519519824530526</v>
      </c>
      <c r="K206" s="2">
        <v>0.28382033382954613</v>
      </c>
      <c r="L206" s="1">
        <v>147.45811265982965</v>
      </c>
      <c r="M206" s="12">
        <v>0.3250428096416402</v>
      </c>
      <c r="N206" s="13">
        <v>26.48697741470447</v>
      </c>
      <c r="O206" s="5">
        <v>551194</v>
      </c>
      <c r="P206" s="6">
        <v>20810</v>
      </c>
      <c r="Q206" s="12">
        <v>0.6916344843101564</v>
      </c>
      <c r="R206" s="6">
        <v>18743.01666666666</v>
      </c>
      <c r="S206" s="13">
        <v>29.407966166954637</v>
      </c>
      <c r="T206" s="7">
        <v>42</v>
      </c>
      <c r="U206" s="14" t="s">
        <v>39</v>
      </c>
      <c r="V206" s="14" t="s">
        <v>35</v>
      </c>
      <c r="W206" s="6">
        <v>12963.31666666666</v>
      </c>
      <c r="X206" s="1">
        <v>9.34967415096167</v>
      </c>
      <c r="Y206" s="6">
        <v>196030.2</v>
      </c>
      <c r="Z206" s="5">
        <v>1911546.2094783797</v>
      </c>
      <c r="AA206" s="6">
        <v>5880906</v>
      </c>
      <c r="AB206" s="8">
        <v>14.4503946465219</v>
      </c>
      <c r="AC206" s="14" t="s">
        <v>40</v>
      </c>
      <c r="AD206" s="6">
        <v>204450.57</v>
      </c>
      <c r="AE206" s="9">
        <v>2089831.9509049691</v>
      </c>
      <c r="AF206" s="10">
        <v>593136.8019535</v>
      </c>
      <c r="AG206" s="7">
        <v>2008.3</v>
      </c>
      <c r="AH206" s="15">
        <f t="shared" si="39"/>
        <v>15.121917101976226</v>
      </c>
    </row>
    <row r="207" spans="1:34" ht="12.75">
      <c r="A207" t="s">
        <v>62</v>
      </c>
      <c r="B207" t="s">
        <v>35</v>
      </c>
      <c r="C207" t="str">
        <f t="shared" si="38"/>
        <v>CommuterWEST</v>
      </c>
      <c r="E207" t="s">
        <v>36</v>
      </c>
      <c r="F207">
        <v>355</v>
      </c>
      <c r="G207" t="s">
        <v>37</v>
      </c>
      <c r="H207" t="s">
        <v>51</v>
      </c>
      <c r="I207" t="s">
        <v>48</v>
      </c>
      <c r="J207" s="1">
        <f>O207/W207</f>
        <v>48.63727454909824</v>
      </c>
      <c r="K207" s="2">
        <f>AF207/AE207</f>
        <v>0.24431220807889328</v>
      </c>
      <c r="L207" s="1">
        <f>Z207/W207</f>
        <v>341.1402834966819</v>
      </c>
      <c r="M207" s="12">
        <f>Z207/AA207</f>
        <v>0.44473270021930866</v>
      </c>
      <c r="N207" s="13">
        <f>O207/P207</f>
        <v>44.94444444444444</v>
      </c>
      <c r="O207" s="5">
        <v>199823</v>
      </c>
      <c r="P207" s="6">
        <v>4446</v>
      </c>
      <c r="Q207" s="12">
        <f>W207/R207</f>
        <v>0.5742232451093203</v>
      </c>
      <c r="R207" s="6">
        <v>7154.76666666667</v>
      </c>
      <c r="S207" s="13">
        <f>O207/R207</f>
        <v>27.928653624856143</v>
      </c>
      <c r="T207" s="7">
        <v>51.8333333333333</v>
      </c>
      <c r="U207" s="14" t="s">
        <v>64</v>
      </c>
      <c r="V207" s="14" t="s">
        <v>35</v>
      </c>
      <c r="W207" s="6">
        <v>4108.43333333333</v>
      </c>
      <c r="X207" s="1">
        <f>Z207/AD207</f>
        <v>11.695970419103652</v>
      </c>
      <c r="Y207" s="6">
        <v>60803.99</v>
      </c>
      <c r="Z207" s="5">
        <v>1401552.11206055</v>
      </c>
      <c r="AA207" s="6">
        <v>3151448.3</v>
      </c>
      <c r="AB207" s="8">
        <v>23.0503312703747</v>
      </c>
      <c r="AC207" s="14" t="s">
        <v>40</v>
      </c>
      <c r="AD207" s="6">
        <v>119832.05</v>
      </c>
      <c r="AE207" s="9">
        <v>959105.830696078</v>
      </c>
      <c r="AF207" s="10">
        <v>234321.2632787</v>
      </c>
      <c r="AG207" s="7">
        <v>2008.3</v>
      </c>
      <c r="AH207" s="15">
        <f t="shared" si="39"/>
        <v>14.799799599198408</v>
      </c>
    </row>
    <row r="208" spans="1:34" ht="12.75">
      <c r="A208" t="s">
        <v>34</v>
      </c>
      <c r="B208" t="s">
        <v>35</v>
      </c>
      <c r="C208" t="str">
        <f t="shared" si="38"/>
        <v>High RidershipWEST</v>
      </c>
      <c r="E208" t="s">
        <v>36</v>
      </c>
      <c r="F208">
        <v>358</v>
      </c>
      <c r="G208" t="s">
        <v>37</v>
      </c>
      <c r="H208" t="s">
        <v>51</v>
      </c>
      <c r="I208" t="s">
        <v>161</v>
      </c>
      <c r="J208" s="1">
        <v>72.07479260757108</v>
      </c>
      <c r="K208" s="2">
        <v>0.4298777018061584</v>
      </c>
      <c r="L208" s="1">
        <v>425.8106946157808</v>
      </c>
      <c r="M208" s="12">
        <v>0.46349244851720894</v>
      </c>
      <c r="N208" s="13">
        <v>63.46920400672886</v>
      </c>
      <c r="O208" s="5">
        <v>3320201</v>
      </c>
      <c r="P208" s="6">
        <v>52312</v>
      </c>
      <c r="Q208" s="12">
        <v>0.7012391853845986</v>
      </c>
      <c r="R208" s="6">
        <v>65692.3500000001</v>
      </c>
      <c r="S208" s="13">
        <v>50.54166885489703</v>
      </c>
      <c r="T208" s="7">
        <v>42</v>
      </c>
      <c r="U208" s="14" t="s">
        <v>39</v>
      </c>
      <c r="V208" s="14" t="s">
        <v>35</v>
      </c>
      <c r="W208" s="6">
        <v>46066.05</v>
      </c>
      <c r="X208" s="1">
        <v>26.167537637004678</v>
      </c>
      <c r="Y208" s="6">
        <v>676557.3</v>
      </c>
      <c r="Z208" s="5">
        <v>19615416.74870529</v>
      </c>
      <c r="AA208" s="6">
        <v>42320898.240000114</v>
      </c>
      <c r="AB208" s="8">
        <v>14.4503946465219</v>
      </c>
      <c r="AC208" s="14" t="s">
        <v>40</v>
      </c>
      <c r="AD208" s="6">
        <v>749608.81</v>
      </c>
      <c r="AE208" s="9">
        <v>8246823.14331944</v>
      </c>
      <c r="AF208" s="10">
        <v>3545125.3800520003</v>
      </c>
      <c r="AG208" s="7">
        <v>2008.3</v>
      </c>
      <c r="AH208" s="15">
        <f t="shared" si="39"/>
        <v>14.686679235575875</v>
      </c>
    </row>
    <row r="209" spans="1:34" ht="12.75">
      <c r="A209" t="s">
        <v>34</v>
      </c>
      <c r="B209" t="s">
        <v>35</v>
      </c>
      <c r="C209" t="str">
        <f t="shared" si="38"/>
        <v>High RidershipWEST</v>
      </c>
      <c r="E209" t="s">
        <v>36</v>
      </c>
      <c r="F209">
        <v>372</v>
      </c>
      <c r="I209" t="s">
        <v>159</v>
      </c>
      <c r="J209" s="1">
        <v>57.55324092250703</v>
      </c>
      <c r="K209" s="2">
        <v>0.305778787233446</v>
      </c>
      <c r="L209" s="1">
        <v>320.39493980653197</v>
      </c>
      <c r="M209" s="12">
        <v>0.319187797818877</v>
      </c>
      <c r="N209" s="13">
        <v>56.07506615542474</v>
      </c>
      <c r="O209" s="5">
        <v>1038342</v>
      </c>
      <c r="P209" s="6">
        <v>18517</v>
      </c>
      <c r="Q209" s="12">
        <v>0.6183317777242104</v>
      </c>
      <c r="R209" s="6">
        <v>29177.56666666666</v>
      </c>
      <c r="S209" s="13">
        <v>35.58699777340355</v>
      </c>
      <c r="T209" s="7">
        <v>42</v>
      </c>
      <c r="U209" s="14" t="s">
        <v>39</v>
      </c>
      <c r="V209" s="14" t="s">
        <v>35</v>
      </c>
      <c r="W209" s="6">
        <v>18041.41666666666</v>
      </c>
      <c r="X209" s="1">
        <v>14.732943527919984</v>
      </c>
      <c r="Y209" s="6">
        <v>293964.98</v>
      </c>
      <c r="Z209" s="5">
        <v>5780378.606941227</v>
      </c>
      <c r="AA209" s="6">
        <v>18109647.82</v>
      </c>
      <c r="AB209" s="8">
        <v>14.4503946465219</v>
      </c>
      <c r="AC209" s="14" t="s">
        <v>40</v>
      </c>
      <c r="AD209" s="6">
        <v>392343.77</v>
      </c>
      <c r="AE209" s="9">
        <v>3842242.863820844</v>
      </c>
      <c r="AF209" s="10">
        <v>1174876.3631555</v>
      </c>
      <c r="AG209" s="7">
        <v>2008.3</v>
      </c>
      <c r="AH209" s="15">
        <f t="shared" si="39"/>
        <v>16.293896728361137</v>
      </c>
    </row>
    <row r="210" spans="1:34" ht="12.75">
      <c r="A210" t="s">
        <v>62</v>
      </c>
      <c r="B210" t="s">
        <v>35</v>
      </c>
      <c r="C210" t="str">
        <f t="shared" si="38"/>
        <v>CommuterWEST</v>
      </c>
      <c r="E210" t="s">
        <v>36</v>
      </c>
      <c r="F210">
        <v>373</v>
      </c>
      <c r="G210" t="s">
        <v>37</v>
      </c>
      <c r="H210" t="s">
        <v>51</v>
      </c>
      <c r="I210" t="s">
        <v>164</v>
      </c>
      <c r="J210" s="1">
        <f>O210/W210</f>
        <v>58.895348837209305</v>
      </c>
      <c r="K210" s="2">
        <f>AF210/AE210</f>
        <v>0.3148932187332876</v>
      </c>
      <c r="L210" s="1">
        <f>Z210/W210</f>
        <v>292.3023259362513</v>
      </c>
      <c r="M210" s="12">
        <f>Z210/AA210</f>
        <v>0.4380091133794658</v>
      </c>
      <c r="N210" s="13">
        <f>O210/P210</f>
        <v>53.31578947368421</v>
      </c>
      <c r="O210" s="5">
        <v>250211</v>
      </c>
      <c r="P210" s="6">
        <v>4693</v>
      </c>
      <c r="Q210" s="12">
        <f>W210/R210</f>
        <v>0.5755716675962077</v>
      </c>
      <c r="R210" s="6">
        <v>7381.18333333333</v>
      </c>
      <c r="S210" s="13">
        <f aca="true" t="shared" si="40" ref="S210:S221">O210/R210</f>
        <v>33.89849414389293</v>
      </c>
      <c r="T210" s="7">
        <v>52.421052631579</v>
      </c>
      <c r="U210" s="14" t="s">
        <v>64</v>
      </c>
      <c r="V210" s="14" t="s">
        <v>35</v>
      </c>
      <c r="W210" s="6">
        <v>4248.4</v>
      </c>
      <c r="X210" s="1">
        <f>Z210/AD210</f>
        <v>12.83369497409961</v>
      </c>
      <c r="Y210" s="6">
        <v>54093</v>
      </c>
      <c r="Z210" s="5">
        <v>1241817.20150757</v>
      </c>
      <c r="AA210" s="6">
        <v>2835140.1</v>
      </c>
      <c r="AB210" s="8">
        <v>22.9570776534407</v>
      </c>
      <c r="AC210" s="14" t="s">
        <v>94</v>
      </c>
      <c r="AD210" s="6">
        <v>96762.25</v>
      </c>
      <c r="AE210" s="9">
        <v>925122.224815967</v>
      </c>
      <c r="AF210" s="10">
        <v>291314.715094</v>
      </c>
      <c r="AG210" s="7">
        <v>2008.3</v>
      </c>
      <c r="AH210" s="15">
        <f t="shared" si="39"/>
        <v>12.732558139534884</v>
      </c>
    </row>
    <row r="211" spans="1:34" ht="12.75">
      <c r="A211" t="s">
        <v>34</v>
      </c>
      <c r="B211" t="s">
        <v>127</v>
      </c>
      <c r="C211" t="str">
        <f t="shared" si="38"/>
        <v>High RidershipEAST</v>
      </c>
      <c r="E211" t="s">
        <v>36</v>
      </c>
      <c r="F211">
        <v>522</v>
      </c>
      <c r="L211" s="1">
        <v>330.78</v>
      </c>
      <c r="M211" s="12"/>
      <c r="N211" s="13"/>
      <c r="O211" s="5">
        <f>861800+114200+96900</f>
        <v>1072900</v>
      </c>
      <c r="Q211" s="12">
        <v>0.6886583075345242</v>
      </c>
      <c r="R211" s="6">
        <v>48947.133333333295</v>
      </c>
      <c r="S211" s="13">
        <f t="shared" si="40"/>
        <v>21.919567642367905</v>
      </c>
      <c r="U211" s="14"/>
      <c r="V211" s="14"/>
      <c r="W211" s="6">
        <v>33707.85</v>
      </c>
      <c r="Z211" s="5">
        <f aca="true" t="shared" si="41" ref="Z211:Z221">L211*W211</f>
        <v>11149882.622999998</v>
      </c>
      <c r="AC211" s="14"/>
      <c r="AH211" s="15">
        <f t="shared" si="39"/>
        <v>0</v>
      </c>
    </row>
    <row r="212" spans="1:34" ht="12.75">
      <c r="A212" t="s">
        <v>34</v>
      </c>
      <c r="B212" t="s">
        <v>127</v>
      </c>
      <c r="C212" t="str">
        <f t="shared" si="38"/>
        <v>High RidershipEAST</v>
      </c>
      <c r="E212" t="s">
        <v>36</v>
      </c>
      <c r="F212">
        <v>540</v>
      </c>
      <c r="L212" s="1">
        <v>197.15</v>
      </c>
      <c r="M212" s="12"/>
      <c r="N212" s="13"/>
      <c r="O212" s="5">
        <v>323100</v>
      </c>
      <c r="Q212" s="12">
        <f aca="true" t="shared" si="42" ref="Q212:Q221">W212/R212</f>
        <v>0.5449556775010553</v>
      </c>
      <c r="R212" s="6">
        <v>20136.5</v>
      </c>
      <c r="S212" s="13">
        <f t="shared" si="40"/>
        <v>16.045489533930922</v>
      </c>
      <c r="U212" s="14"/>
      <c r="V212" s="14"/>
      <c r="W212" s="6">
        <v>10973.5</v>
      </c>
      <c r="Z212" s="5">
        <f t="shared" si="41"/>
        <v>2163425.525</v>
      </c>
      <c r="AC212" s="14"/>
      <c r="AH212" s="15">
        <f t="shared" si="39"/>
        <v>0</v>
      </c>
    </row>
    <row r="213" spans="1:34" ht="12.75">
      <c r="A213" t="s">
        <v>34</v>
      </c>
      <c r="B213" t="s">
        <v>127</v>
      </c>
      <c r="C213" t="str">
        <f t="shared" si="38"/>
        <v>High RidershipEAST</v>
      </c>
      <c r="E213" t="s">
        <v>36</v>
      </c>
      <c r="F213">
        <v>545</v>
      </c>
      <c r="L213" s="1">
        <v>421.61</v>
      </c>
      <c r="M213" s="12"/>
      <c r="N213" s="13"/>
      <c r="O213" s="5">
        <f>1548400+74300+51800</f>
        <v>1674500</v>
      </c>
      <c r="Q213" s="12">
        <f t="shared" si="42"/>
        <v>0.6569248798334585</v>
      </c>
      <c r="R213" s="6">
        <v>69972.33333333328</v>
      </c>
      <c r="S213" s="13">
        <f t="shared" si="40"/>
        <v>23.930886969611816</v>
      </c>
      <c r="U213" s="14"/>
      <c r="V213" s="14"/>
      <c r="W213" s="6">
        <v>45966.56666666667</v>
      </c>
      <c r="Z213" s="5">
        <f t="shared" si="41"/>
        <v>19379964.172333337</v>
      </c>
      <c r="AC213" s="14"/>
      <c r="AH213" s="15">
        <f t="shared" si="39"/>
        <v>0</v>
      </c>
    </row>
    <row r="214" spans="1:34" ht="12.75">
      <c r="A214" t="s">
        <v>34</v>
      </c>
      <c r="B214" t="s">
        <v>127</v>
      </c>
      <c r="C214" t="str">
        <f t="shared" si="38"/>
        <v>High RidershipEAST</v>
      </c>
      <c r="E214" t="s">
        <v>36</v>
      </c>
      <c r="F214">
        <v>550</v>
      </c>
      <c r="L214" s="1">
        <v>481.63</v>
      </c>
      <c r="M214" s="12"/>
      <c r="N214" s="13"/>
      <c r="O214" s="5">
        <f>1529200+113000+95300</f>
        <v>1737500</v>
      </c>
      <c r="Q214" s="12">
        <f t="shared" si="42"/>
        <v>0.5765231728301399</v>
      </c>
      <c r="R214" s="6">
        <v>52807.53333333335</v>
      </c>
      <c r="S214" s="13">
        <f t="shared" si="40"/>
        <v>32.90250254698508</v>
      </c>
      <c r="U214" s="14"/>
      <c r="V214" s="14"/>
      <c r="W214" s="6">
        <v>30444.766666666714</v>
      </c>
      <c r="Z214" s="5">
        <f t="shared" si="41"/>
        <v>14663112.96966669</v>
      </c>
      <c r="AC214" s="14"/>
      <c r="AH214" s="15">
        <f t="shared" si="39"/>
        <v>0</v>
      </c>
    </row>
    <row r="215" spans="1:34" ht="12.75">
      <c r="A215" t="s">
        <v>34</v>
      </c>
      <c r="B215" t="s">
        <v>127</v>
      </c>
      <c r="C215" t="str">
        <f t="shared" si="38"/>
        <v>High RidershipEAST</v>
      </c>
      <c r="E215" t="s">
        <v>36</v>
      </c>
      <c r="F215">
        <v>554</v>
      </c>
      <c r="L215" s="1">
        <v>362.78</v>
      </c>
      <c r="M215" s="12"/>
      <c r="N215" s="13"/>
      <c r="O215" s="5">
        <f>648200+66500+48000</f>
        <v>762700</v>
      </c>
      <c r="Q215" s="12">
        <f t="shared" si="42"/>
        <v>0.6261507926525773</v>
      </c>
      <c r="R215" s="6">
        <v>40415.9833333333</v>
      </c>
      <c r="S215" s="13">
        <f t="shared" si="40"/>
        <v>18.87124689530835</v>
      </c>
      <c r="U215" s="14"/>
      <c r="V215" s="14"/>
      <c r="W215" s="6">
        <v>25306.5</v>
      </c>
      <c r="Z215" s="5">
        <f t="shared" si="41"/>
        <v>9180692.069999998</v>
      </c>
      <c r="AC215" s="14"/>
      <c r="AH215" s="15">
        <f t="shared" si="39"/>
        <v>0</v>
      </c>
    </row>
    <row r="216" spans="1:34" ht="12.75">
      <c r="A216" t="s">
        <v>62</v>
      </c>
      <c r="B216" t="s">
        <v>127</v>
      </c>
      <c r="C216" t="str">
        <f t="shared" si="38"/>
        <v>CommuterEAST</v>
      </c>
      <c r="E216" t="s">
        <v>36</v>
      </c>
      <c r="F216">
        <v>555</v>
      </c>
      <c r="L216" s="1">
        <v>333.79</v>
      </c>
      <c r="M216" s="12"/>
      <c r="N216" s="13"/>
      <c r="O216" s="5">
        <v>108600</v>
      </c>
      <c r="Q216" s="12">
        <f t="shared" si="42"/>
        <v>0.6671686746987951</v>
      </c>
      <c r="R216" s="6">
        <v>5644</v>
      </c>
      <c r="S216" s="13">
        <f t="shared" si="40"/>
        <v>19.241672572643516</v>
      </c>
      <c r="U216" s="14"/>
      <c r="V216" s="14"/>
      <c r="W216" s="6">
        <v>3765.5</v>
      </c>
      <c r="Z216" s="5">
        <f t="shared" si="41"/>
        <v>1256886.245</v>
      </c>
      <c r="AC216" s="14"/>
      <c r="AH216" s="15">
        <f t="shared" si="39"/>
        <v>0</v>
      </c>
    </row>
    <row r="217" spans="1:34" ht="12.75">
      <c r="A217" t="s">
        <v>62</v>
      </c>
      <c r="B217" t="s">
        <v>127</v>
      </c>
      <c r="C217" t="str">
        <f t="shared" si="38"/>
        <v>CommuterEAST</v>
      </c>
      <c r="E217" t="s">
        <v>36</v>
      </c>
      <c r="F217">
        <v>556</v>
      </c>
      <c r="L217" s="1">
        <v>431.58</v>
      </c>
      <c r="M217" s="12"/>
      <c r="N217" s="13"/>
      <c r="O217" s="5">
        <v>169100</v>
      </c>
      <c r="Q217" s="12">
        <f t="shared" si="42"/>
        <v>0.6875403486120077</v>
      </c>
      <c r="R217" s="6">
        <v>6583.25</v>
      </c>
      <c r="S217" s="13">
        <f t="shared" si="40"/>
        <v>25.68640109368473</v>
      </c>
      <c r="U217" s="14"/>
      <c r="V217" s="14"/>
      <c r="W217" s="6">
        <v>4526.25</v>
      </c>
      <c r="Z217" s="5">
        <f t="shared" si="41"/>
        <v>1953438.9749999999</v>
      </c>
      <c r="AC217" s="14"/>
      <c r="AH217" s="15">
        <f t="shared" si="39"/>
        <v>0</v>
      </c>
    </row>
    <row r="218" spans="1:34" ht="12.75">
      <c r="A218" t="s">
        <v>34</v>
      </c>
      <c r="B218" t="s">
        <v>97</v>
      </c>
      <c r="C218" t="str">
        <f t="shared" si="38"/>
        <v>High RidershipSOUTH</v>
      </c>
      <c r="E218" t="s">
        <v>36</v>
      </c>
      <c r="F218">
        <v>560</v>
      </c>
      <c r="L218" s="1">
        <v>249.45</v>
      </c>
      <c r="M218" s="12"/>
      <c r="N218" s="13"/>
      <c r="O218" s="5">
        <f>665300+69300+65800</f>
        <v>800400</v>
      </c>
      <c r="Q218" s="12">
        <f t="shared" si="42"/>
        <v>0.762891398973431</v>
      </c>
      <c r="R218" s="6">
        <v>42731.33333333332</v>
      </c>
      <c r="S218" s="13">
        <f t="shared" si="40"/>
        <v>18.73098584957175</v>
      </c>
      <c r="U218" s="14"/>
      <c r="V218" s="14"/>
      <c r="W218" s="6">
        <v>32599.366666666658</v>
      </c>
      <c r="Z218" s="5">
        <f t="shared" si="41"/>
        <v>8131912.014999998</v>
      </c>
      <c r="AC218" s="14"/>
      <c r="AH218" s="15">
        <f t="shared" si="39"/>
        <v>0</v>
      </c>
    </row>
    <row r="219" spans="1:34" ht="12.75">
      <c r="A219" t="s">
        <v>34</v>
      </c>
      <c r="B219" t="s">
        <v>97</v>
      </c>
      <c r="C219" t="str">
        <f t="shared" si="38"/>
        <v>High RidershipSOUTH</v>
      </c>
      <c r="E219" t="s">
        <v>36</v>
      </c>
      <c r="F219">
        <v>564</v>
      </c>
      <c r="L219" s="1">
        <v>345.3</v>
      </c>
      <c r="M219" s="12"/>
      <c r="N219" s="13"/>
      <c r="O219" s="5">
        <v>390700</v>
      </c>
      <c r="Q219" s="12">
        <f t="shared" si="42"/>
        <v>0.6566025215660252</v>
      </c>
      <c r="R219" s="6">
        <v>25619</v>
      </c>
      <c r="S219" s="13">
        <f t="shared" si="40"/>
        <v>15.250400093680472</v>
      </c>
      <c r="U219" s="14"/>
      <c r="V219" s="14"/>
      <c r="W219" s="6">
        <v>16821.5</v>
      </c>
      <c r="Z219" s="5">
        <f t="shared" si="41"/>
        <v>5808463.95</v>
      </c>
      <c r="AC219" s="14"/>
      <c r="AH219" s="15">
        <f t="shared" si="39"/>
        <v>0</v>
      </c>
    </row>
    <row r="220" spans="1:34" ht="12.75">
      <c r="A220" t="s">
        <v>34</v>
      </c>
      <c r="B220" t="s">
        <v>97</v>
      </c>
      <c r="C220" t="str">
        <f t="shared" si="38"/>
        <v>High RidershipSOUTH</v>
      </c>
      <c r="E220" t="s">
        <v>36</v>
      </c>
      <c r="F220">
        <v>565</v>
      </c>
      <c r="L220" s="1">
        <v>437.83</v>
      </c>
      <c r="M220" s="12"/>
      <c r="N220" s="13"/>
      <c r="O220" s="5">
        <v>444000</v>
      </c>
      <c r="Q220" s="12">
        <f t="shared" si="42"/>
        <v>0.6793847383140231</v>
      </c>
      <c r="R220" s="6">
        <v>21275.5</v>
      </c>
      <c r="S220" s="13">
        <f t="shared" si="40"/>
        <v>20.869074757350003</v>
      </c>
      <c r="U220" s="14"/>
      <c r="V220" s="14"/>
      <c r="W220" s="6">
        <v>14454.25</v>
      </c>
      <c r="Z220" s="5">
        <f t="shared" si="41"/>
        <v>6328504.2775</v>
      </c>
      <c r="AC220" s="14"/>
      <c r="AH220" s="15">
        <f t="shared" si="39"/>
        <v>0</v>
      </c>
    </row>
    <row r="221" spans="1:34" ht="12.75">
      <c r="A221" t="s">
        <v>62</v>
      </c>
      <c r="B221" t="s">
        <v>97</v>
      </c>
      <c r="C221" t="str">
        <f t="shared" si="38"/>
        <v>CommuterSOUTH</v>
      </c>
      <c r="E221" t="s">
        <v>36</v>
      </c>
      <c r="F221">
        <v>577</v>
      </c>
      <c r="L221" s="1">
        <v>1039.49</v>
      </c>
      <c r="M221" s="12"/>
      <c r="N221" s="13"/>
      <c r="O221" s="5">
        <v>330100</v>
      </c>
      <c r="Q221" s="12">
        <f t="shared" si="42"/>
        <v>0.49593796159527326</v>
      </c>
      <c r="R221" s="6">
        <v>11509</v>
      </c>
      <c r="S221" s="13">
        <f t="shared" si="40"/>
        <v>28.681901120861934</v>
      </c>
      <c r="U221" s="14"/>
      <c r="V221" s="14"/>
      <c r="W221" s="6">
        <v>5707.75</v>
      </c>
      <c r="Z221" s="5">
        <f t="shared" si="41"/>
        <v>5933149.0475</v>
      </c>
      <c r="AC221" s="14"/>
      <c r="AH221" s="15">
        <f t="shared" si="39"/>
        <v>0</v>
      </c>
    </row>
    <row r="222" spans="1:34" ht="12.75">
      <c r="A222" t="s">
        <v>66</v>
      </c>
      <c r="B222" t="s">
        <v>97</v>
      </c>
      <c r="C222" t="str">
        <f t="shared" si="38"/>
        <v>LocalSOUTH</v>
      </c>
      <c r="D222" t="s">
        <v>156</v>
      </c>
      <c r="E222" t="s">
        <v>36</v>
      </c>
      <c r="F222">
        <v>901</v>
      </c>
      <c r="G222" t="s">
        <v>37</v>
      </c>
      <c r="H222" t="s">
        <v>156</v>
      </c>
      <c r="I222" t="s">
        <v>165</v>
      </c>
      <c r="J222" s="1">
        <v>29.6055437479862</v>
      </c>
      <c r="K222" s="2">
        <v>0.27514446016912125</v>
      </c>
      <c r="L222" s="1">
        <v>50.46177318674964</v>
      </c>
      <c r="M222" s="12">
        <v>0.22912346450682602</v>
      </c>
      <c r="N222" s="13">
        <v>6.9363309116274605</v>
      </c>
      <c r="O222" s="5">
        <v>134148.6398308751</v>
      </c>
      <c r="P222" s="6">
        <v>19340</v>
      </c>
      <c r="Q222" s="12">
        <v>0.7551643394617473</v>
      </c>
      <c r="R222" s="6">
        <v>6000.2833333333365</v>
      </c>
      <c r="S222" s="13">
        <v>22.357050888853863</v>
      </c>
      <c r="T222" s="7">
        <v>42</v>
      </c>
      <c r="U222" s="14" t="s">
        <v>39</v>
      </c>
      <c r="V222" s="14" t="s">
        <v>35</v>
      </c>
      <c r="W222" s="6">
        <v>4531.2</v>
      </c>
      <c r="X222" s="1">
        <v>3.43685196760239</v>
      </c>
      <c r="Y222" s="6">
        <v>66529.6</v>
      </c>
      <c r="Z222" s="5">
        <v>228652.3866638</v>
      </c>
      <c r="AA222" s="6">
        <v>997944</v>
      </c>
      <c r="AB222" s="8">
        <v>14.4503946465219</v>
      </c>
      <c r="AC222" s="14" t="s">
        <v>40</v>
      </c>
      <c r="AD222" s="6">
        <v>66529.6</v>
      </c>
      <c r="AE222" s="9">
        <v>515447.46704190737</v>
      </c>
      <c r="AF222" s="10">
        <v>141822.5150647865</v>
      </c>
      <c r="AG222" s="7">
        <v>2008.3</v>
      </c>
      <c r="AH222" s="15">
        <f t="shared" si="39"/>
        <v>14.682556497175144</v>
      </c>
    </row>
    <row r="223" spans="1:34" ht="12.75">
      <c r="A223" t="s">
        <v>66</v>
      </c>
      <c r="B223" t="s">
        <v>97</v>
      </c>
      <c r="C223" t="str">
        <f t="shared" si="38"/>
        <v>LocalSOUTH</v>
      </c>
      <c r="D223" t="s">
        <v>156</v>
      </c>
      <c r="E223" t="s">
        <v>36</v>
      </c>
      <c r="F223">
        <v>903</v>
      </c>
      <c r="G223" t="s">
        <v>37</v>
      </c>
      <c r="H223" t="s">
        <v>156</v>
      </c>
      <c r="I223" t="s">
        <v>166</v>
      </c>
      <c r="J223" s="1">
        <v>24.84022563397752</v>
      </c>
      <c r="K223" s="2">
        <v>0.25241401511745987</v>
      </c>
      <c r="L223" s="1">
        <v>86.12880796044227</v>
      </c>
      <c r="M223" s="12">
        <v>0.31364514055888654</v>
      </c>
      <c r="N223" s="13">
        <v>9.653530311643902</v>
      </c>
      <c r="O223" s="5">
        <v>185077.4831348369</v>
      </c>
      <c r="P223" s="6">
        <v>19172</v>
      </c>
      <c r="Q223" s="12">
        <v>0.8271482044099223</v>
      </c>
      <c r="R223" s="6">
        <v>9007.71666666667</v>
      </c>
      <c r="S223" s="13">
        <v>20.54654803028183</v>
      </c>
      <c r="T223" s="7">
        <v>42</v>
      </c>
      <c r="U223" s="14" t="s">
        <v>39</v>
      </c>
      <c r="V223" s="14" t="s">
        <v>35</v>
      </c>
      <c r="W223" s="6">
        <v>7450.716666666667</v>
      </c>
      <c r="X223" s="1">
        <v>4.704677108383298</v>
      </c>
      <c r="Y223" s="6">
        <v>136400.72</v>
      </c>
      <c r="Z223" s="5">
        <v>641721.344951</v>
      </c>
      <c r="AA223" s="6">
        <v>2046010.8</v>
      </c>
      <c r="AB223" s="8">
        <v>14.4503946465219</v>
      </c>
      <c r="AC223" s="14" t="s">
        <v>40</v>
      </c>
      <c r="AD223" s="6">
        <v>136400.72</v>
      </c>
      <c r="AE223" s="9">
        <v>773797.582836005</v>
      </c>
      <c r="AF223" s="10">
        <v>195317.3547718213</v>
      </c>
      <c r="AG223" s="7">
        <v>2008.3</v>
      </c>
      <c r="AH223" s="15">
        <f t="shared" si="39"/>
        <v>18.307060394637652</v>
      </c>
    </row>
    <row r="224" spans="1:34" ht="12.75">
      <c r="A224" t="s">
        <v>66</v>
      </c>
      <c r="B224" t="s">
        <v>97</v>
      </c>
      <c r="C224" t="str">
        <f t="shared" si="38"/>
        <v>LocalSOUTH</v>
      </c>
      <c r="D224" t="s">
        <v>156</v>
      </c>
      <c r="E224" t="s">
        <v>36</v>
      </c>
      <c r="F224">
        <v>908</v>
      </c>
      <c r="G224" t="s">
        <v>37</v>
      </c>
      <c r="H224" t="s">
        <v>156</v>
      </c>
      <c r="I224" t="s">
        <v>99</v>
      </c>
      <c r="J224" s="1">
        <v>14.900777897543803</v>
      </c>
      <c r="K224" s="2">
        <v>0.10396796256678083</v>
      </c>
      <c r="L224" s="1">
        <v>27.247786632509012</v>
      </c>
      <c r="M224" s="12">
        <v>0.13374638686193624</v>
      </c>
      <c r="N224" s="13">
        <v>4.097713921824545</v>
      </c>
      <c r="O224" s="5">
        <v>29765.7939281335</v>
      </c>
      <c r="P224" s="6">
        <v>7264</v>
      </c>
      <c r="Q224" s="12">
        <v>0.563495235095274</v>
      </c>
      <c r="R224" s="6">
        <v>3545.01666666667</v>
      </c>
      <c r="S224" s="13">
        <v>8.396517344478909</v>
      </c>
      <c r="T224" s="7">
        <v>42</v>
      </c>
      <c r="U224" s="14" t="s">
        <v>39</v>
      </c>
      <c r="V224" s="14" t="s">
        <v>35</v>
      </c>
      <c r="W224" s="6">
        <v>1997.6</v>
      </c>
      <c r="X224" s="1">
        <v>1.9191714684734016</v>
      </c>
      <c r="Y224" s="6">
        <v>27131.04</v>
      </c>
      <c r="Z224" s="5">
        <v>54430.1785771</v>
      </c>
      <c r="AA224" s="6">
        <v>406965.6</v>
      </c>
      <c r="AB224" s="8">
        <v>14.4503946465219</v>
      </c>
      <c r="AC224" s="14" t="s">
        <v>40</v>
      </c>
      <c r="AD224" s="6">
        <v>28361.29</v>
      </c>
      <c r="AE224" s="9">
        <v>304530.59629762097</v>
      </c>
      <c r="AF224" s="10">
        <v>31661.4256363105</v>
      </c>
      <c r="AG224" s="7">
        <v>2008.3</v>
      </c>
      <c r="AH224" s="15">
        <f t="shared" si="39"/>
        <v>13.581818181818182</v>
      </c>
    </row>
    <row r="225" spans="1:34" ht="12.75">
      <c r="A225" t="s">
        <v>66</v>
      </c>
      <c r="B225" t="s">
        <v>97</v>
      </c>
      <c r="C225" t="str">
        <f t="shared" si="38"/>
        <v>LocalSOUTH</v>
      </c>
      <c r="D225" t="s">
        <v>156</v>
      </c>
      <c r="E225" t="s">
        <v>36</v>
      </c>
      <c r="F225">
        <v>909</v>
      </c>
      <c r="G225" t="s">
        <v>37</v>
      </c>
      <c r="H225" t="s">
        <v>156</v>
      </c>
      <c r="I225" t="s">
        <v>100</v>
      </c>
      <c r="J225" s="1">
        <v>15.207601678135653</v>
      </c>
      <c r="K225" s="2">
        <v>0.12669203898446993</v>
      </c>
      <c r="L225" s="1">
        <v>37.30894258756473</v>
      </c>
      <c r="M225" s="12">
        <v>0.16450151052718154</v>
      </c>
      <c r="N225" s="13">
        <v>5.069200559378556</v>
      </c>
      <c r="O225" s="5">
        <v>43047.6511502427</v>
      </c>
      <c r="P225" s="6">
        <v>8492</v>
      </c>
      <c r="Q225" s="12">
        <v>0.6747983630656772</v>
      </c>
      <c r="R225" s="6">
        <v>4194.83333333333</v>
      </c>
      <c r="S225" s="13">
        <v>10.262064718560785</v>
      </c>
      <c r="T225" s="7">
        <v>42</v>
      </c>
      <c r="U225" s="14" t="s">
        <v>39</v>
      </c>
      <c r="V225" s="14" t="s">
        <v>35</v>
      </c>
      <c r="W225" s="6">
        <v>2830.6666666666697</v>
      </c>
      <c r="X225" s="1">
        <v>2.4675226579077227</v>
      </c>
      <c r="Y225" s="6">
        <v>42799.68</v>
      </c>
      <c r="Z225" s="5">
        <v>105609.18015120001</v>
      </c>
      <c r="AA225" s="6">
        <v>641995.2</v>
      </c>
      <c r="AB225" s="8">
        <v>14.4503946465219</v>
      </c>
      <c r="AC225" s="14" t="s">
        <v>40</v>
      </c>
      <c r="AD225" s="6">
        <v>42799.68</v>
      </c>
      <c r="AE225" s="9">
        <v>360352.352749391</v>
      </c>
      <c r="AF225" s="10">
        <v>45653.7743226713</v>
      </c>
      <c r="AG225" s="7">
        <v>2008.3</v>
      </c>
      <c r="AH225" s="15">
        <f t="shared" si="39"/>
        <v>15.119999999999983</v>
      </c>
    </row>
    <row r="226" spans="1:34" ht="12.75">
      <c r="A226" t="s">
        <v>66</v>
      </c>
      <c r="B226" t="s">
        <v>97</v>
      </c>
      <c r="C226" t="str">
        <f t="shared" si="38"/>
        <v>LocalSOUTH</v>
      </c>
      <c r="E226" t="s">
        <v>36</v>
      </c>
      <c r="F226">
        <v>912</v>
      </c>
      <c r="G226" t="s">
        <v>37</v>
      </c>
      <c r="H226" t="s">
        <v>37</v>
      </c>
      <c r="I226" t="s">
        <v>167</v>
      </c>
      <c r="J226" s="1">
        <f>O226/W226</f>
        <v>9.121621621621648</v>
      </c>
      <c r="K226" s="2">
        <f>AF226/AE226</f>
        <v>0.04576428921323261</v>
      </c>
      <c r="L226" s="1">
        <f>Z226/W226</f>
        <v>113.10892876682382</v>
      </c>
      <c r="M226" s="12">
        <f>Z226/AA226</f>
        <v>0.09119859061331358</v>
      </c>
      <c r="N226" s="13">
        <f>O226/P226</f>
        <v>5.625</v>
      </c>
      <c r="O226" s="5">
        <v>11115</v>
      </c>
      <c r="P226" s="6">
        <v>1976</v>
      </c>
      <c r="Q226" s="12">
        <f>W226/R226</f>
        <v>0.6915887850467284</v>
      </c>
      <c r="R226" s="6">
        <v>1761.93333333333</v>
      </c>
      <c r="S226" s="13">
        <f>O226/R226</f>
        <v>6.308411214953283</v>
      </c>
      <c r="T226" s="7">
        <v>42</v>
      </c>
      <c r="U226" s="14" t="s">
        <v>39</v>
      </c>
      <c r="V226" s="14" t="s">
        <v>97</v>
      </c>
      <c r="W226" s="6">
        <v>1218.53333333333</v>
      </c>
      <c r="X226" s="1">
        <f>Z226/AD226</f>
        <v>3.494076697451446</v>
      </c>
      <c r="Y226" s="6">
        <v>35982.96</v>
      </c>
      <c r="Z226" s="5">
        <v>137827</v>
      </c>
      <c r="AA226" s="6">
        <v>1511284.32</v>
      </c>
      <c r="AB226" s="8">
        <v>15.712493529888</v>
      </c>
      <c r="AC226" s="14" t="s">
        <v>40</v>
      </c>
      <c r="AD226" s="6">
        <v>39445.9</v>
      </c>
      <c r="AE226" s="9">
        <v>247518.731192807</v>
      </c>
      <c r="AF226" s="10">
        <v>11327.5188</v>
      </c>
      <c r="AG226" s="7">
        <v>2008.3</v>
      </c>
      <c r="AH226" s="15">
        <f t="shared" si="39"/>
        <v>29.529729729729812</v>
      </c>
    </row>
    <row r="227" spans="1:34" ht="12.75">
      <c r="A227" t="s">
        <v>66</v>
      </c>
      <c r="B227" t="s">
        <v>97</v>
      </c>
      <c r="C227" t="str">
        <f t="shared" si="38"/>
        <v>LocalSOUTH</v>
      </c>
      <c r="D227" t="s">
        <v>156</v>
      </c>
      <c r="E227" t="s">
        <v>36</v>
      </c>
      <c r="F227">
        <v>914</v>
      </c>
      <c r="G227" t="s">
        <v>37</v>
      </c>
      <c r="H227" t="s">
        <v>156</v>
      </c>
      <c r="I227" t="s">
        <v>113</v>
      </c>
      <c r="J227" s="1">
        <f>O227/W227</f>
        <v>15.692086338527977</v>
      </c>
      <c r="K227" s="2">
        <f>AF227/AE227</f>
        <v>0</v>
      </c>
      <c r="L227" s="1">
        <f>Z227/W227</f>
        <v>67.022959278074</v>
      </c>
      <c r="M227" s="12">
        <f>Z227/AA227</f>
        <v>0.3390626651612471</v>
      </c>
      <c r="N227" s="13">
        <f>O227/P227</f>
        <v>10.02549960517064</v>
      </c>
      <c r="O227" s="5">
        <v>46167.4256818108</v>
      </c>
      <c r="P227" s="6">
        <v>4605</v>
      </c>
      <c r="Q227" s="12">
        <f>W227/R227</f>
        <v>0.9583333333333321</v>
      </c>
      <c r="R227" s="6">
        <v>3070</v>
      </c>
      <c r="S227" s="13">
        <f>O227/R227</f>
        <v>15.03824940775596</v>
      </c>
      <c r="T227" s="7">
        <v>15</v>
      </c>
      <c r="U227" s="14" t="s">
        <v>39</v>
      </c>
      <c r="V227" s="14" t="s">
        <v>97</v>
      </c>
      <c r="W227" s="6">
        <v>2942.08333333333</v>
      </c>
      <c r="X227" s="1">
        <f>Z227/AD227</f>
        <v>5.085939977418707</v>
      </c>
      <c r="Y227" s="6">
        <v>38771.03</v>
      </c>
      <c r="Z227" s="5">
        <v>197187.1314427</v>
      </c>
      <c r="AA227" s="6">
        <v>581565.45</v>
      </c>
      <c r="AB227" s="8">
        <v>5.0859399774187</v>
      </c>
      <c r="AC227" t="s">
        <v>40</v>
      </c>
      <c r="AD227" s="6">
        <v>38771.03</v>
      </c>
      <c r="AE227" s="9">
        <v>263724.83363041</v>
      </c>
      <c r="AF227" s="10">
        <v>0</v>
      </c>
      <c r="AG227" s="7">
        <v>2008.3</v>
      </c>
      <c r="AH227" s="15">
        <f t="shared" si="39"/>
        <v>13.178086956521755</v>
      </c>
    </row>
    <row r="228" spans="1:34" ht="12.75">
      <c r="A228" t="s">
        <v>66</v>
      </c>
      <c r="B228" t="s">
        <v>97</v>
      </c>
      <c r="C228" t="str">
        <f t="shared" si="38"/>
        <v>LocalSOUTH</v>
      </c>
      <c r="E228" t="s">
        <v>36</v>
      </c>
      <c r="F228">
        <v>915</v>
      </c>
      <c r="G228" t="s">
        <v>37</v>
      </c>
      <c r="H228" t="s">
        <v>37</v>
      </c>
      <c r="I228" t="s">
        <v>114</v>
      </c>
      <c r="J228" s="1">
        <v>30.220034415224735</v>
      </c>
      <c r="K228" s="2">
        <v>0.140971990495947</v>
      </c>
      <c r="L228" s="1">
        <v>210.8397315044196</v>
      </c>
      <c r="M228" s="12">
        <v>0.21345448246909404</v>
      </c>
      <c r="N228" s="13">
        <v>16.135100194648512</v>
      </c>
      <c r="O228" s="5">
        <v>133243.65740740742</v>
      </c>
      <c r="P228" s="6">
        <v>8258</v>
      </c>
      <c r="Q228" s="12">
        <v>0.6063669828230352</v>
      </c>
      <c r="R228" s="6">
        <v>7271.3666666666695</v>
      </c>
      <c r="S228" s="13">
        <v>18.32443108916811</v>
      </c>
      <c r="T228" s="7">
        <v>42</v>
      </c>
      <c r="U228" s="14" t="s">
        <v>39</v>
      </c>
      <c r="V228" s="14" t="s">
        <v>35</v>
      </c>
      <c r="W228" s="6">
        <v>4409.1166666666595</v>
      </c>
      <c r="X228" s="1">
        <v>5.528688912086531</v>
      </c>
      <c r="Y228" s="6">
        <v>127975.06</v>
      </c>
      <c r="Z228" s="5">
        <v>929616.97417166</v>
      </c>
      <c r="AA228" s="6">
        <v>4355106.36</v>
      </c>
      <c r="AB228" s="8">
        <v>14.4503946465219</v>
      </c>
      <c r="AC228" s="14" t="s">
        <v>40</v>
      </c>
      <c r="AD228" s="6">
        <v>168144.2</v>
      </c>
      <c r="AE228" s="9">
        <v>1018663.0343846959</v>
      </c>
      <c r="AF228" s="10">
        <v>143602.9556018519</v>
      </c>
      <c r="AG228" s="7">
        <v>2008.3</v>
      </c>
      <c r="AH228" s="15">
        <f t="shared" si="39"/>
        <v>29.025101777755985</v>
      </c>
    </row>
    <row r="229" spans="1:34" ht="12.75">
      <c r="A229" t="s">
        <v>66</v>
      </c>
      <c r="B229" t="s">
        <v>97</v>
      </c>
      <c r="C229" t="str">
        <f t="shared" si="38"/>
        <v>LocalSOUTH</v>
      </c>
      <c r="D229" t="s">
        <v>156</v>
      </c>
      <c r="E229" t="s">
        <v>36</v>
      </c>
      <c r="F229">
        <v>916</v>
      </c>
      <c r="G229" t="s">
        <v>37</v>
      </c>
      <c r="H229" t="s">
        <v>156</v>
      </c>
      <c r="I229" t="s">
        <v>113</v>
      </c>
      <c r="J229" s="1">
        <f>O229/W229</f>
        <v>14.386865277202796</v>
      </c>
      <c r="K229" s="2">
        <f>AF229/AE229</f>
        <v>0</v>
      </c>
      <c r="L229" s="1">
        <f>Z229/W229</f>
        <v>69.52218175566634</v>
      </c>
      <c r="M229" s="12">
        <f>Z229/AA229</f>
        <v>0.353376141164641</v>
      </c>
      <c r="N229" s="13">
        <f>O229/P229</f>
        <v>7.755889818204517</v>
      </c>
      <c r="O229" s="5">
        <v>35715.8726128318</v>
      </c>
      <c r="P229" s="6">
        <v>4605</v>
      </c>
      <c r="Q229" s="12">
        <f>W229/R229</f>
        <v>0.7187935818554702</v>
      </c>
      <c r="R229" s="6">
        <v>3453.75</v>
      </c>
      <c r="S229" s="13">
        <f>O229/R229</f>
        <v>10.34118642427269</v>
      </c>
      <c r="T229" s="7">
        <v>15</v>
      </c>
      <c r="U229" s="14" t="s">
        <v>39</v>
      </c>
      <c r="V229" s="14" t="s">
        <v>97</v>
      </c>
      <c r="W229" s="6">
        <v>2482.53333333333</v>
      </c>
      <c r="X229" s="1">
        <f>Z229/AD229</f>
        <v>5.300642117469615</v>
      </c>
      <c r="Y229" s="6">
        <v>32560.42</v>
      </c>
      <c r="Z229" s="5">
        <v>172591.1336145</v>
      </c>
      <c r="AA229" s="6">
        <v>488406.3</v>
      </c>
      <c r="AB229" s="8">
        <v>5.30064211746961</v>
      </c>
      <c r="AC229" t="s">
        <v>40</v>
      </c>
      <c r="AD229" s="6">
        <v>32560.42</v>
      </c>
      <c r="AE229" s="9">
        <v>296690.437834211</v>
      </c>
      <c r="AF229" s="10">
        <v>0</v>
      </c>
      <c r="AG229" s="7">
        <v>2008.3</v>
      </c>
      <c r="AH229" s="15">
        <f t="shared" si="39"/>
        <v>13.11580374885871</v>
      </c>
    </row>
    <row r="230" spans="1:34" ht="12.75">
      <c r="A230" t="s">
        <v>66</v>
      </c>
      <c r="B230" t="s">
        <v>97</v>
      </c>
      <c r="C230" t="str">
        <f t="shared" si="38"/>
        <v>LocalSOUTH</v>
      </c>
      <c r="D230" t="s">
        <v>156</v>
      </c>
      <c r="E230" t="s">
        <v>36</v>
      </c>
      <c r="F230">
        <v>917</v>
      </c>
      <c r="G230" t="s">
        <v>37</v>
      </c>
      <c r="H230" t="s">
        <v>156</v>
      </c>
      <c r="I230" t="s">
        <v>168</v>
      </c>
      <c r="J230" s="1">
        <v>22.819769448923566</v>
      </c>
      <c r="K230" s="2">
        <v>0.18670784111966082</v>
      </c>
      <c r="L230" s="1">
        <v>71.6719755455568</v>
      </c>
      <c r="M230" s="12">
        <v>0.24297185057341553</v>
      </c>
      <c r="N230" s="13">
        <v>7.410349971306896</v>
      </c>
      <c r="O230" s="5">
        <v>59845.9863682745</v>
      </c>
      <c r="P230" s="6">
        <v>8076</v>
      </c>
      <c r="Q230" s="12">
        <v>0.662051120227201</v>
      </c>
      <c r="R230" s="6">
        <v>3961.25</v>
      </c>
      <c r="S230" s="13">
        <v>15.107853926986305</v>
      </c>
      <c r="T230" s="7">
        <v>42</v>
      </c>
      <c r="U230" s="14" t="s">
        <v>39</v>
      </c>
      <c r="V230" s="14" t="s">
        <v>35</v>
      </c>
      <c r="W230" s="6">
        <v>2622.55</v>
      </c>
      <c r="X230" s="1">
        <v>3.6445777586012333</v>
      </c>
      <c r="Y230" s="6">
        <v>51573.42</v>
      </c>
      <c r="Z230" s="5">
        <v>187963.339467</v>
      </c>
      <c r="AA230" s="6">
        <v>773601.3</v>
      </c>
      <c r="AB230" s="8">
        <v>14.4503946465219</v>
      </c>
      <c r="AC230" s="14" t="s">
        <v>40</v>
      </c>
      <c r="AD230" s="6">
        <v>51573.42</v>
      </c>
      <c r="AE230" s="9">
        <v>340286.644045101</v>
      </c>
      <c r="AF230" s="10">
        <v>63534.18467151529</v>
      </c>
      <c r="AG230" s="7">
        <v>2008.3</v>
      </c>
      <c r="AH230" s="15">
        <f t="shared" si="39"/>
        <v>19.66537148958075</v>
      </c>
    </row>
    <row r="231" spans="1:34" ht="12.75">
      <c r="A231" t="s">
        <v>62</v>
      </c>
      <c r="B231" t="s">
        <v>97</v>
      </c>
      <c r="C231" t="str">
        <f t="shared" si="38"/>
        <v>CommuterSOUTH</v>
      </c>
      <c r="D231" t="s">
        <v>156</v>
      </c>
      <c r="E231" t="s">
        <v>36</v>
      </c>
      <c r="F231">
        <v>918</v>
      </c>
      <c r="G231" t="s">
        <v>37</v>
      </c>
      <c r="H231" t="s">
        <v>156</v>
      </c>
      <c r="I231" t="s">
        <v>113</v>
      </c>
      <c r="J231" s="1">
        <f>O231/W231</f>
        <v>33.25362208274492</v>
      </c>
      <c r="K231" s="2">
        <f>AF231/AE231</f>
        <v>0.3389996350358347</v>
      </c>
      <c r="L231" s="1">
        <f>Z231/W231</f>
        <v>54.64501633333333</v>
      </c>
      <c r="M231" s="12">
        <f>Z231/AA231</f>
        <v>0.254360044996121</v>
      </c>
      <c r="N231" s="13">
        <f>O231/P231</f>
        <v>7.482064968617608</v>
      </c>
      <c r="O231" s="5">
        <v>38158.5313399498</v>
      </c>
      <c r="P231" s="6">
        <v>5100</v>
      </c>
      <c r="Q231" s="12">
        <f>W231/R231</f>
        <v>0.7627118644067796</v>
      </c>
      <c r="R231" s="6">
        <v>1504.5</v>
      </c>
      <c r="S231" s="13">
        <f>O231/R231</f>
        <v>25.362932097008837</v>
      </c>
      <c r="T231" s="7">
        <v>15</v>
      </c>
      <c r="U231" s="14" t="s">
        <v>102</v>
      </c>
      <c r="V231" s="14" t="s">
        <v>97</v>
      </c>
      <c r="W231" s="6">
        <v>1147.5</v>
      </c>
      <c r="X231" s="1">
        <f>Z231/AD231</f>
        <v>3.5929657144944476</v>
      </c>
      <c r="Y231" s="6">
        <v>16434.75</v>
      </c>
      <c r="Z231" s="5">
        <v>62705.1562425</v>
      </c>
      <c r="AA231" s="6">
        <v>246521.25</v>
      </c>
      <c r="AB231" s="8">
        <v>3.81540067494182</v>
      </c>
      <c r="AC231" s="14" t="s">
        <v>40</v>
      </c>
      <c r="AD231" s="6">
        <v>17452.2</v>
      </c>
      <c r="AE231" s="9">
        <v>129242.349249821</v>
      </c>
      <c r="AF231" s="10">
        <v>43813.1092268632</v>
      </c>
      <c r="AG231" s="7">
        <v>2008.3</v>
      </c>
      <c r="AH231" s="15">
        <f t="shared" si="39"/>
        <v>14.322222222222223</v>
      </c>
    </row>
    <row r="232" spans="1:34" ht="12.75">
      <c r="A232" t="s">
        <v>66</v>
      </c>
      <c r="B232" t="s">
        <v>97</v>
      </c>
      <c r="C232" t="str">
        <f t="shared" si="38"/>
        <v>LocalSOUTH</v>
      </c>
      <c r="D232" t="s">
        <v>156</v>
      </c>
      <c r="E232" t="s">
        <v>36</v>
      </c>
      <c r="F232">
        <v>919</v>
      </c>
      <c r="G232" t="s">
        <v>37</v>
      </c>
      <c r="H232" t="s">
        <v>156</v>
      </c>
      <c r="I232" t="s">
        <v>115</v>
      </c>
      <c r="J232" s="1">
        <v>18.649325302434747</v>
      </c>
      <c r="K232" s="2">
        <v>0.15448979830061232</v>
      </c>
      <c r="L232" s="1">
        <v>44.54372789199549</v>
      </c>
      <c r="M232" s="12">
        <v>0.20946307459556318</v>
      </c>
      <c r="N232" s="13">
        <v>6.2765894681311405</v>
      </c>
      <c r="O232" s="5">
        <v>33083.90308651924</v>
      </c>
      <c r="P232" s="6">
        <v>5271</v>
      </c>
      <c r="Q232" s="12">
        <v>0.6900575696281313</v>
      </c>
      <c r="R232" s="6">
        <v>2570.8</v>
      </c>
      <c r="S232" s="13">
        <v>12.869108093402534</v>
      </c>
      <c r="T232" s="7">
        <v>42</v>
      </c>
      <c r="U232" s="14" t="s">
        <v>39</v>
      </c>
      <c r="V232" s="14" t="s">
        <v>35</v>
      </c>
      <c r="W232" s="6">
        <v>1774</v>
      </c>
      <c r="X232" s="1">
        <v>2.802581295562009</v>
      </c>
      <c r="Y232" s="6">
        <v>25150.2</v>
      </c>
      <c r="Z232" s="5">
        <v>79020.5732804</v>
      </c>
      <c r="AA232" s="6">
        <v>377253</v>
      </c>
      <c r="AB232" s="8">
        <v>14.4503946465219</v>
      </c>
      <c r="AC232" s="14" t="s">
        <v>40</v>
      </c>
      <c r="AD232" s="6">
        <v>28195.64</v>
      </c>
      <c r="AE232" s="9">
        <v>220841.6294127223</v>
      </c>
      <c r="AF232" s="10">
        <v>34117.77878435004</v>
      </c>
      <c r="AG232" s="7">
        <v>2008.3</v>
      </c>
      <c r="AH232" s="15">
        <f t="shared" si="39"/>
        <v>14.177113866967305</v>
      </c>
    </row>
    <row r="233" spans="1:34" ht="12.75">
      <c r="A233" t="s">
        <v>66</v>
      </c>
      <c r="B233" t="s">
        <v>127</v>
      </c>
      <c r="C233" t="str">
        <f t="shared" si="38"/>
        <v>LocalEAST</v>
      </c>
      <c r="E233" t="s">
        <v>36</v>
      </c>
      <c r="F233">
        <v>921</v>
      </c>
      <c r="G233" t="s">
        <v>37</v>
      </c>
      <c r="H233" t="s">
        <v>37</v>
      </c>
      <c r="I233" t="s">
        <v>154</v>
      </c>
      <c r="J233" s="1">
        <v>21.5137714858303</v>
      </c>
      <c r="K233" s="2">
        <v>0.15432196883525337</v>
      </c>
      <c r="L233" s="1">
        <v>75.35620179837552</v>
      </c>
      <c r="M233" s="12">
        <v>0.24145350490643233</v>
      </c>
      <c r="N233" s="13">
        <v>12.030711206896552</v>
      </c>
      <c r="O233" s="5">
        <v>111645</v>
      </c>
      <c r="P233" s="6">
        <v>9280</v>
      </c>
      <c r="Q233" s="12">
        <v>0.7556265258477998</v>
      </c>
      <c r="R233" s="6">
        <v>6867.76666666667</v>
      </c>
      <c r="S233" s="13">
        <v>16.256376405721404</v>
      </c>
      <c r="T233" s="7">
        <v>42</v>
      </c>
      <c r="U233" s="14" t="s">
        <v>39</v>
      </c>
      <c r="V233" s="14" t="s">
        <v>35</v>
      </c>
      <c r="W233" s="6">
        <v>5189.46666666666</v>
      </c>
      <c r="X233" s="1">
        <v>3.791627219532588</v>
      </c>
      <c r="Y233" s="6">
        <v>88835.47</v>
      </c>
      <c r="Z233" s="5">
        <v>391058.497359276</v>
      </c>
      <c r="AA233" s="6">
        <v>1619601.66</v>
      </c>
      <c r="AB233" s="8">
        <v>14.4503946465219</v>
      </c>
      <c r="AC233" s="14" t="s">
        <v>40</v>
      </c>
      <c r="AD233" s="6">
        <v>103137.38</v>
      </c>
      <c r="AE233" s="9">
        <v>798338.220603727</v>
      </c>
      <c r="AF233" s="10">
        <v>123201.126</v>
      </c>
      <c r="AG233" s="7">
        <v>2008.3</v>
      </c>
      <c r="AH233" s="15">
        <f t="shared" si="39"/>
        <v>17.118420004624774</v>
      </c>
    </row>
    <row r="234" spans="1:34" ht="12.75">
      <c r="A234" t="s">
        <v>66</v>
      </c>
      <c r="B234" t="s">
        <v>127</v>
      </c>
      <c r="C234" t="str">
        <f t="shared" si="38"/>
        <v>LocalEAST</v>
      </c>
      <c r="D234" t="s">
        <v>156</v>
      </c>
      <c r="E234" t="s">
        <v>36</v>
      </c>
      <c r="F234">
        <v>925</v>
      </c>
      <c r="G234" t="s">
        <v>37</v>
      </c>
      <c r="H234" t="s">
        <v>156</v>
      </c>
      <c r="I234" t="s">
        <v>133</v>
      </c>
      <c r="J234" s="1">
        <f>O234/W234</f>
        <v>1.200803247267977</v>
      </c>
      <c r="K234" s="2">
        <f>AF234/AE234</f>
        <v>0.013848456306993839</v>
      </c>
      <c r="L234" s="1">
        <f>Z234/W234</f>
        <v>6.290934</v>
      </c>
      <c r="M234" s="12">
        <f>Z234/AA234</f>
        <v>0.46903515377446414</v>
      </c>
      <c r="N234" s="13">
        <f>O234/P234</f>
        <v>14.409638967215725</v>
      </c>
      <c r="O234" s="5">
        <v>3674.45793664001</v>
      </c>
      <c r="P234" s="6">
        <v>255</v>
      </c>
      <c r="Q234" s="12">
        <f>W234/R234</f>
        <v>1</v>
      </c>
      <c r="R234" s="6">
        <v>3060</v>
      </c>
      <c r="S234" s="13">
        <f>O234/R234</f>
        <v>1.200803247267977</v>
      </c>
      <c r="T234" s="7">
        <v>15</v>
      </c>
      <c r="U234" s="14" t="s">
        <v>39</v>
      </c>
      <c r="V234" s="14" t="s">
        <v>127</v>
      </c>
      <c r="W234" s="6">
        <v>3060</v>
      </c>
      <c r="X234" s="1">
        <f>Z234/AD234</f>
        <v>7.035527306616962</v>
      </c>
      <c r="Y234" s="6">
        <v>2736.15</v>
      </c>
      <c r="Z234" s="5">
        <v>19250.25804</v>
      </c>
      <c r="AA234" s="6">
        <v>41042.25</v>
      </c>
      <c r="AB234" s="8">
        <v>7.03552730661696</v>
      </c>
      <c r="AC234" s="14" t="s">
        <v>40</v>
      </c>
      <c r="AD234" s="6">
        <v>2736.15</v>
      </c>
      <c r="AE234" s="9">
        <v>262865.795084382</v>
      </c>
      <c r="AF234" s="10">
        <v>3640.28547782926</v>
      </c>
      <c r="AG234" s="7">
        <v>2008.3</v>
      </c>
      <c r="AH234" s="15">
        <f t="shared" si="39"/>
        <v>0.8941666666666667</v>
      </c>
    </row>
    <row r="235" spans="1:34" ht="12.75">
      <c r="A235" t="s">
        <v>66</v>
      </c>
      <c r="B235" t="s">
        <v>127</v>
      </c>
      <c r="C235" t="str">
        <f t="shared" si="38"/>
        <v>LocalEAST</v>
      </c>
      <c r="D235" t="s">
        <v>156</v>
      </c>
      <c r="E235" t="s">
        <v>36</v>
      </c>
      <c r="F235">
        <v>926</v>
      </c>
      <c r="G235" t="s">
        <v>37</v>
      </c>
      <c r="H235" t="s">
        <v>156</v>
      </c>
      <c r="I235" t="s">
        <v>169</v>
      </c>
      <c r="J235" s="1">
        <v>12.545680751946993</v>
      </c>
      <c r="K235" s="2">
        <v>0.1346796659226095</v>
      </c>
      <c r="L235" s="1">
        <v>39.06187245737212</v>
      </c>
      <c r="M235" s="12">
        <v>0.17018080885148335</v>
      </c>
      <c r="N235" s="13">
        <v>5.21168487903798</v>
      </c>
      <c r="O235" s="5">
        <v>53159.185766187395</v>
      </c>
      <c r="P235" s="6">
        <v>10200</v>
      </c>
      <c r="Q235" s="12">
        <v>0.8392255892255892</v>
      </c>
      <c r="R235" s="6">
        <v>5049</v>
      </c>
      <c r="S235" s="13">
        <v>10.528656321288848</v>
      </c>
      <c r="T235" s="7">
        <v>42</v>
      </c>
      <c r="U235" s="14" t="s">
        <v>39</v>
      </c>
      <c r="V235" s="14" t="s">
        <v>35</v>
      </c>
      <c r="W235" s="6">
        <v>4237.25</v>
      </c>
      <c r="X235" s="1">
        <v>2.55271213277225</v>
      </c>
      <c r="Y235" s="6">
        <v>64838.85</v>
      </c>
      <c r="Z235" s="5">
        <v>165514.91907</v>
      </c>
      <c r="AA235" s="6">
        <v>972582.75</v>
      </c>
      <c r="AB235" s="8">
        <v>14.4503946465219</v>
      </c>
      <c r="AC235" s="14" t="s">
        <v>40</v>
      </c>
      <c r="AD235" s="6">
        <v>64838.85</v>
      </c>
      <c r="AE235" s="9">
        <v>433728.56188923103</v>
      </c>
      <c r="AF235" s="10">
        <v>58414.417816335495</v>
      </c>
      <c r="AG235" s="7">
        <v>2008.3</v>
      </c>
      <c r="AH235" s="15">
        <f t="shared" si="39"/>
        <v>15.30210631895687</v>
      </c>
    </row>
    <row r="236" spans="1:34" ht="12.75">
      <c r="A236" t="s">
        <v>66</v>
      </c>
      <c r="B236" t="s">
        <v>127</v>
      </c>
      <c r="C236" t="str">
        <f t="shared" si="38"/>
        <v>LocalEAST</v>
      </c>
      <c r="D236" t="s">
        <v>156</v>
      </c>
      <c r="E236" t="s">
        <v>36</v>
      </c>
      <c r="F236">
        <v>927</v>
      </c>
      <c r="G236" t="s">
        <v>37</v>
      </c>
      <c r="H236" t="s">
        <v>156</v>
      </c>
      <c r="I236" t="s">
        <v>152</v>
      </c>
      <c r="J236" s="1">
        <v>8.384526174835244</v>
      </c>
      <c r="K236" s="2">
        <v>0.07831681993151623</v>
      </c>
      <c r="L236" s="1">
        <v>53.070556364787194</v>
      </c>
      <c r="M236" s="12">
        <v>0.20137432402741845</v>
      </c>
      <c r="N236" s="13">
        <v>6.182837475895259</v>
      </c>
      <c r="O236" s="5">
        <v>41727.970124817104</v>
      </c>
      <c r="P236" s="6">
        <v>6749</v>
      </c>
      <c r="Q236" s="12">
        <v>0.7450869330884693</v>
      </c>
      <c r="R236" s="6">
        <v>6679.46666666667</v>
      </c>
      <c r="S236" s="13">
        <v>6.247200893007987</v>
      </c>
      <c r="T236" s="7">
        <v>42</v>
      </c>
      <c r="U236" s="14" t="s">
        <v>39</v>
      </c>
      <c r="V236" s="14" t="s">
        <v>35</v>
      </c>
      <c r="W236" s="6">
        <v>4976.78333333333</v>
      </c>
      <c r="X236" s="1">
        <v>3.020614860411277</v>
      </c>
      <c r="Y236" s="6">
        <v>87439.37</v>
      </c>
      <c r="Z236" s="5">
        <v>264120.660407</v>
      </c>
      <c r="AA236" s="6">
        <v>1311590.55</v>
      </c>
      <c r="AB236" s="8">
        <v>14.4503946465219</v>
      </c>
      <c r="AC236" s="14" t="s">
        <v>40</v>
      </c>
      <c r="AD236" s="6">
        <v>87439.37</v>
      </c>
      <c r="AE236" s="9">
        <v>573791.9333571771</v>
      </c>
      <c r="AF236" s="10">
        <v>44937.5595228906</v>
      </c>
      <c r="AG236" s="7">
        <v>2008.3</v>
      </c>
      <c r="AH236" s="15">
        <f t="shared" si="39"/>
        <v>17.569454835285185</v>
      </c>
    </row>
    <row r="237" spans="1:34" ht="12.75">
      <c r="A237" t="s">
        <v>66</v>
      </c>
      <c r="B237" t="s">
        <v>127</v>
      </c>
      <c r="C237" t="str">
        <f t="shared" si="38"/>
        <v>LocalEAST</v>
      </c>
      <c r="E237" t="s">
        <v>36</v>
      </c>
      <c r="F237">
        <v>929</v>
      </c>
      <c r="G237" t="s">
        <v>37</v>
      </c>
      <c r="H237" t="s">
        <v>37</v>
      </c>
      <c r="I237" t="s">
        <v>130</v>
      </c>
      <c r="J237" s="1">
        <v>4.32679594535037</v>
      </c>
      <c r="K237" s="2">
        <v>0.02347429410427427</v>
      </c>
      <c r="L237" s="1">
        <v>50.42852307240963</v>
      </c>
      <c r="M237" s="12">
        <v>0.09381802158268487</v>
      </c>
      <c r="N237" s="13">
        <v>4.079036827195467</v>
      </c>
      <c r="O237" s="5">
        <v>14399</v>
      </c>
      <c r="P237" s="6">
        <v>3530</v>
      </c>
      <c r="Q237" s="12">
        <v>0.6569497726510023</v>
      </c>
      <c r="R237" s="6">
        <v>5065.63333333333</v>
      </c>
      <c r="S237" s="13">
        <v>2.8424876126052045</v>
      </c>
      <c r="T237" s="7">
        <v>42</v>
      </c>
      <c r="U237" s="14" t="s">
        <v>39</v>
      </c>
      <c r="V237" s="14" t="s">
        <v>35</v>
      </c>
      <c r="W237" s="6">
        <v>3327.86666666667</v>
      </c>
      <c r="X237" s="1">
        <v>1.447744875954367</v>
      </c>
      <c r="Y237" s="6">
        <v>99376.43</v>
      </c>
      <c r="Z237" s="5">
        <v>167819.4009819031</v>
      </c>
      <c r="AA237" s="6">
        <v>1788775.74</v>
      </c>
      <c r="AB237" s="8">
        <v>14.4503946465219</v>
      </c>
      <c r="AC237" s="14" t="s">
        <v>40</v>
      </c>
      <c r="AD237" s="6">
        <v>115917.8</v>
      </c>
      <c r="AE237" s="9">
        <v>664435.528102207</v>
      </c>
      <c r="AF237" s="10">
        <v>15597.154999999999</v>
      </c>
      <c r="AG237" s="7">
        <v>2008.3</v>
      </c>
      <c r="AH237" s="15">
        <f t="shared" si="39"/>
        <v>29.861902520132986</v>
      </c>
    </row>
    <row r="238" spans="1:34" ht="12.75">
      <c r="A238" t="s">
        <v>66</v>
      </c>
      <c r="B238" t="s">
        <v>127</v>
      </c>
      <c r="C238" t="str">
        <f t="shared" si="38"/>
        <v>LocalEAST</v>
      </c>
      <c r="D238" t="s">
        <v>156</v>
      </c>
      <c r="E238" t="s">
        <v>36</v>
      </c>
      <c r="F238">
        <v>935</v>
      </c>
      <c r="G238" t="s">
        <v>37</v>
      </c>
      <c r="H238" t="s">
        <v>156</v>
      </c>
      <c r="I238" t="s">
        <v>151</v>
      </c>
      <c r="J238" s="1">
        <v>8.81989673693695</v>
      </c>
      <c r="K238" s="2">
        <v>0.07341576381419788</v>
      </c>
      <c r="L238" s="1">
        <v>46.68395379622642</v>
      </c>
      <c r="M238" s="12">
        <v>0.1637968403241182</v>
      </c>
      <c r="N238" s="13">
        <v>4.869317990183941</v>
      </c>
      <c r="O238" s="5">
        <v>49667.0434998762</v>
      </c>
      <c r="P238" s="6">
        <v>10200</v>
      </c>
      <c r="Q238" s="12">
        <v>0.653353057199211</v>
      </c>
      <c r="R238" s="6">
        <v>8619</v>
      </c>
      <c r="S238" s="13">
        <v>5.762506497259102</v>
      </c>
      <c r="T238" s="7">
        <v>42</v>
      </c>
      <c r="U238" s="14" t="s">
        <v>39</v>
      </c>
      <c r="V238" s="14" t="s">
        <v>35</v>
      </c>
      <c r="W238" s="6">
        <v>5631.25</v>
      </c>
      <c r="X238" s="1">
        <v>2.4569526048617734</v>
      </c>
      <c r="Y238" s="6">
        <v>106998</v>
      </c>
      <c r="Z238" s="5">
        <v>262889.014815</v>
      </c>
      <c r="AA238" s="6">
        <v>1604970</v>
      </c>
      <c r="AB238" s="8">
        <v>14.4503946465219</v>
      </c>
      <c r="AC238" s="14" t="s">
        <v>40</v>
      </c>
      <c r="AD238" s="6">
        <v>106998</v>
      </c>
      <c r="AE238" s="9">
        <v>740405.3228210099</v>
      </c>
      <c r="AF238" s="10">
        <v>54357.4223070022</v>
      </c>
      <c r="AG238" s="7">
        <v>2008.3</v>
      </c>
      <c r="AH238" s="15">
        <f t="shared" si="39"/>
        <v>19.00075471698113</v>
      </c>
    </row>
    <row r="239" spans="1:34" ht="12.75">
      <c r="A239" t="s">
        <v>62</v>
      </c>
      <c r="B239" t="s">
        <v>97</v>
      </c>
      <c r="C239" t="str">
        <f t="shared" si="38"/>
        <v>CommuterSOUTH</v>
      </c>
      <c r="E239" t="s">
        <v>36</v>
      </c>
      <c r="F239">
        <v>941</v>
      </c>
      <c r="G239" t="s">
        <v>37</v>
      </c>
      <c r="H239" t="s">
        <v>51</v>
      </c>
      <c r="I239" t="s">
        <v>125</v>
      </c>
      <c r="J239" s="1">
        <f aca="true" t="shared" si="43" ref="J239:J252">O239/W239</f>
        <v>51.18155619596542</v>
      </c>
      <c r="K239" s="2">
        <f aca="true" t="shared" si="44" ref="K239:K252">AF239/AE239</f>
        <v>0.2375242606284026</v>
      </c>
      <c r="L239" s="1">
        <f aca="true" t="shared" si="45" ref="L239:L252">Z239/W239</f>
        <v>696.8472659416104</v>
      </c>
      <c r="M239" s="12">
        <f aca="true" t="shared" si="46" ref="M239:M252">Z239/AA239</f>
        <v>0.5204215208150288</v>
      </c>
      <c r="N239" s="13">
        <f aca="true" t="shared" si="47" ref="N239:N252">O239/P239</f>
        <v>49.333333333333336</v>
      </c>
      <c r="O239" s="5">
        <v>150960</v>
      </c>
      <c r="P239" s="6">
        <v>3060</v>
      </c>
      <c r="Q239" s="12">
        <f aca="true" t="shared" si="48" ref="Q239:Q252">W239/R239</f>
        <v>0.528158295281583</v>
      </c>
      <c r="R239" s="6">
        <v>5584.5</v>
      </c>
      <c r="S239" s="13">
        <f aca="true" t="shared" si="49" ref="S239:S252">O239/R239</f>
        <v>27.031963470319635</v>
      </c>
      <c r="T239" s="7">
        <v>56.4166666666667</v>
      </c>
      <c r="U239" s="14" t="s">
        <v>64</v>
      </c>
      <c r="V239" s="14" t="s">
        <v>97</v>
      </c>
      <c r="W239" s="6">
        <v>2949.5</v>
      </c>
      <c r="X239" s="1">
        <f aca="true" t="shared" si="50" ref="X239:X252">Z239/AD239</f>
        <v>15.690480908554852</v>
      </c>
      <c r="Y239" s="6">
        <v>69609.9</v>
      </c>
      <c r="Z239" s="5">
        <v>2055351.01089478</v>
      </c>
      <c r="AA239" s="6">
        <v>3949396.65</v>
      </c>
      <c r="AB239" s="8">
        <v>29.526705409644</v>
      </c>
      <c r="AC239" s="14" t="s">
        <v>94</v>
      </c>
      <c r="AD239" s="6">
        <v>130993.5</v>
      </c>
      <c r="AE239" s="9">
        <v>883721.82390408</v>
      </c>
      <c r="AF239" s="10">
        <v>209905.372824</v>
      </c>
      <c r="AG239" s="7">
        <v>2008.3</v>
      </c>
      <c r="AH239" s="15">
        <f t="shared" si="39"/>
        <v>23.60057636887608</v>
      </c>
    </row>
    <row r="240" spans="1:34" ht="12.75">
      <c r="A240" t="s">
        <v>62</v>
      </c>
      <c r="B240" t="s">
        <v>97</v>
      </c>
      <c r="C240" t="str">
        <f t="shared" si="38"/>
        <v>CommuterSOUTH</v>
      </c>
      <c r="D240" t="s">
        <v>170</v>
      </c>
      <c r="E240" t="s">
        <v>36</v>
      </c>
      <c r="F240">
        <v>952</v>
      </c>
      <c r="G240" t="s">
        <v>37</v>
      </c>
      <c r="H240" t="s">
        <v>170</v>
      </c>
      <c r="I240" t="s">
        <v>119</v>
      </c>
      <c r="J240" s="1">
        <f t="shared" si="43"/>
        <v>22.80722891566265</v>
      </c>
      <c r="K240" s="2">
        <f t="shared" si="44"/>
        <v>0.22787590916086292</v>
      </c>
      <c r="L240" s="1">
        <f t="shared" si="45"/>
        <v>604.3773556626506</v>
      </c>
      <c r="M240" s="12">
        <f t="shared" si="46"/>
        <v>0.37714241596957077</v>
      </c>
      <c r="N240" s="13">
        <f t="shared" si="47"/>
        <v>39.4375</v>
      </c>
      <c r="O240" s="5">
        <v>78559.5</v>
      </c>
      <c r="P240" s="6">
        <v>1992</v>
      </c>
      <c r="Q240" s="12">
        <f t="shared" si="48"/>
        <v>0.5945558739255015</v>
      </c>
      <c r="R240" s="6">
        <v>5793.4</v>
      </c>
      <c r="S240" s="13">
        <f t="shared" si="49"/>
        <v>13.560171919770774</v>
      </c>
      <c r="T240" s="7">
        <v>52.25</v>
      </c>
      <c r="U240" s="14" t="s">
        <v>64</v>
      </c>
      <c r="V240" s="14" t="s">
        <v>97</v>
      </c>
      <c r="W240" s="6">
        <v>3444.5</v>
      </c>
      <c r="X240" s="1">
        <f t="shared" si="50"/>
        <v>11.237605070028765</v>
      </c>
      <c r="Y240" s="6">
        <v>104604.9</v>
      </c>
      <c r="Z240" s="5">
        <v>2081777.80158</v>
      </c>
      <c r="AA240" s="6">
        <v>5519871.84</v>
      </c>
      <c r="AB240" s="8">
        <v>19.9013411568674</v>
      </c>
      <c r="AC240" s="14" t="s">
        <v>171</v>
      </c>
      <c r="AD240" s="6">
        <v>185251.02</v>
      </c>
      <c r="AE240" s="9">
        <v>1031056.95061941</v>
      </c>
      <c r="AF240" s="10">
        <v>234953.040019025</v>
      </c>
      <c r="AG240" s="7">
        <v>2008.3</v>
      </c>
      <c r="AH240" s="15">
        <f t="shared" si="39"/>
        <v>30.36867469879518</v>
      </c>
    </row>
    <row r="241" spans="1:32" ht="12.75">
      <c r="A241" t="s">
        <v>62</v>
      </c>
      <c r="I241" t="s">
        <v>172</v>
      </c>
      <c r="J241" s="1">
        <f t="shared" si="43"/>
        <v>39.971334276460986</v>
      </c>
      <c r="K241" s="2">
        <f t="shared" si="44"/>
        <v>0.20067702393474937</v>
      </c>
      <c r="L241" s="1">
        <f t="shared" si="45"/>
        <v>443.0638007354908</v>
      </c>
      <c r="M241" s="12">
        <f t="shared" si="46"/>
        <v>0.45185910492465825</v>
      </c>
      <c r="N241" s="13">
        <f t="shared" si="47"/>
        <v>36.653832957394336</v>
      </c>
      <c r="O241" s="5">
        <f>SUMIF($A$2:$A$240,"Commuter",O$2:O$240)</f>
        <v>10967486.589845618</v>
      </c>
      <c r="P241" s="6">
        <f>SUMIF($A$2:$A$240,"Commuter",P$2:P$240)</f>
        <v>299218</v>
      </c>
      <c r="Q241" s="12">
        <f t="shared" si="48"/>
        <v>0.5595134284014012</v>
      </c>
      <c r="R241" s="6">
        <f>SUMIF($A$2:$A$240,"Commuter",R$2:R$240)</f>
        <v>490397.1666666668</v>
      </c>
      <c r="S241" s="13">
        <f t="shared" si="49"/>
        <v>22.364498278801126</v>
      </c>
      <c r="W241" s="6">
        <f>SUMIF($A$2:$A$240,"Commuter",W$2:W$240)</f>
        <v>274383.80000000005</v>
      </c>
      <c r="X241" s="1">
        <f t="shared" si="50"/>
        <v>13.02502048928156</v>
      </c>
      <c r="Y241" s="6">
        <f>SUMIF($A$2:$A$240,"Commuter",Y$2:Y$240)</f>
        <v>5252280.319999999</v>
      </c>
      <c r="Z241" s="5">
        <f>SUMIF($A$2:$A$240,"Commuter",Z$2:Z$240)</f>
        <v>121569529.28824678</v>
      </c>
      <c r="AA241" s="6">
        <f>SUMIF($A$2:$A$240,"Commuter",AA$2:AA$240)</f>
        <v>269043000.27</v>
      </c>
      <c r="AD241" s="6">
        <f>SUMIF($A$2:$A$240,"Commuter",AD$2:AD$240)</f>
        <v>9333538.429999994</v>
      </c>
      <c r="AE241" s="9">
        <f>SUMIF($A$2:$A$240,"Commuter",AE$2:AE$240)</f>
        <v>66726188.88120131</v>
      </c>
      <c r="AF241" s="10">
        <f>SUMIF($A$2:$A$240,"Commuter",AF$2:AF$240)</f>
        <v>13390413.003187442</v>
      </c>
    </row>
    <row r="242" spans="1:32" ht="12.75">
      <c r="A242" t="s">
        <v>62</v>
      </c>
      <c r="B242" t="s">
        <v>127</v>
      </c>
      <c r="I242" t="s">
        <v>172</v>
      </c>
      <c r="J242" s="1">
        <f t="shared" si="43"/>
        <v>37.41728352175475</v>
      </c>
      <c r="K242" s="2">
        <f t="shared" si="44"/>
        <v>0.1806938752115182</v>
      </c>
      <c r="L242" s="1">
        <f t="shared" si="45"/>
        <v>428.6659294236639</v>
      </c>
      <c r="M242" s="12">
        <f t="shared" si="46"/>
        <v>0.4456640191795777</v>
      </c>
      <c r="N242" s="13">
        <f t="shared" si="47"/>
        <v>35.8702396745054</v>
      </c>
      <c r="O242" s="5">
        <f>SUMIF($C$2:$C$240,"CommuterEAST",O$2:O$240)</f>
        <v>3942246.950947167</v>
      </c>
      <c r="P242" s="6">
        <f>SUMIF($C$2:$C$240,"CommuterEAST",P$2:P$240)</f>
        <v>109903</v>
      </c>
      <c r="Q242" s="12">
        <f t="shared" si="48"/>
        <v>0.5338908600880978</v>
      </c>
      <c r="R242" s="6">
        <f>SUMIF($C$2:$C$240,"CommuterEAST",R$2:R$240)</f>
        <v>197341.79999999996</v>
      </c>
      <c r="S242" s="13">
        <f t="shared" si="49"/>
        <v>19.97674568158985</v>
      </c>
      <c r="W242" s="6">
        <f>SUMIF($C$2:$C$240,"CommuterEAST",W$2:W$240)</f>
        <v>105358.98333333335</v>
      </c>
      <c r="X242" s="1">
        <f t="shared" si="50"/>
        <v>12.041891220157389</v>
      </c>
      <c r="Y242" s="6">
        <f>SUMIF($C$2:$C$240,"CommuterEAST",Y$2:Y$240)</f>
        <v>2038346.4200000002</v>
      </c>
      <c r="Z242" s="5">
        <f>SUMIF($C$2:$C$240,"CommuterEAST",Z$2:Z$240)</f>
        <v>45163806.513715655</v>
      </c>
      <c r="AA242" s="6">
        <f>SUMIF($C$2:$C$240,"CommuterEAST",AA$2:AA$240)</f>
        <v>101340482.00000001</v>
      </c>
      <c r="AD242" s="6">
        <f>SUMIF($C$2:$C$240,"CommuterEAST",AD$2:AD$240)</f>
        <v>3750557.59</v>
      </c>
      <c r="AE242" s="9">
        <f>SUMIF($C$2:$C$240,"CommuterEAST",AE$2:AE$240)</f>
        <v>26314502.1105084</v>
      </c>
      <c r="AF242" s="10">
        <f>SUMIF($C$2:$C$240,"CommuterEAST",AF$2:AF$240)</f>
        <v>4754869.360609437</v>
      </c>
    </row>
    <row r="243" spans="1:32" ht="12.75">
      <c r="A243" t="s">
        <v>62</v>
      </c>
      <c r="B243" t="s">
        <v>97</v>
      </c>
      <c r="I243" t="s">
        <v>172</v>
      </c>
      <c r="J243" s="1">
        <f t="shared" si="43"/>
        <v>36.39260083992205</v>
      </c>
      <c r="K243" s="2">
        <f t="shared" si="44"/>
        <v>0.18058390216367196</v>
      </c>
      <c r="L243" s="1">
        <f t="shared" si="45"/>
        <v>500.0646106510658</v>
      </c>
      <c r="M243" s="12">
        <f t="shared" si="46"/>
        <v>0.45879284712293716</v>
      </c>
      <c r="N243" s="13">
        <f t="shared" si="47"/>
        <v>35.192584166185284</v>
      </c>
      <c r="O243" s="5">
        <f>SUMIF($C$2:$C$240,"CommuterSOUTH",O$2:O$240)</f>
        <v>3890258.6388984537</v>
      </c>
      <c r="P243" s="6">
        <f>SUMIF($C$2:$C$240,"CommuterSOUTH",P$2:P$240)</f>
        <v>110542</v>
      </c>
      <c r="Q243" s="12">
        <f t="shared" si="48"/>
        <v>0.5683118938809133</v>
      </c>
      <c r="R243" s="6">
        <f>SUMIF($C$2:$C$240,"CommuterSOUTH",R$2:R$240)</f>
        <v>188095.59999999995</v>
      </c>
      <c r="S243" s="13">
        <f t="shared" si="49"/>
        <v>20.682347906588216</v>
      </c>
      <c r="W243" s="6">
        <f>SUMIF($C$2:$C$240,"CommuterSOUTH",W$2:W$240)</f>
        <v>106896.96666666669</v>
      </c>
      <c r="X243" s="1">
        <f t="shared" si="50"/>
        <v>13.569476673525624</v>
      </c>
      <c r="Y243" s="6">
        <f>SUMIF($C$2:$C$240,"CommuterSOUTH",Y$2:Y$240)</f>
        <v>2237378.6599999997</v>
      </c>
      <c r="Z243" s="5">
        <f>SUMIF($C$2:$C$240,"CommuterSOUTH",Z$2:Z$240)</f>
        <v>53455390.015946634</v>
      </c>
      <c r="AA243" s="6">
        <f>SUMIF($C$2:$C$240,"CommuterSOUTH",AA$2:AA$240)</f>
        <v>116513128.64</v>
      </c>
      <c r="AD243" s="6">
        <f>SUMIF($C$2:$C$240,"CommuterSOUTH",AD$2:AD$240)</f>
        <v>3939384.7899999996</v>
      </c>
      <c r="AE243" s="9">
        <f>SUMIF($C$2:$C$240,"CommuterSOUTH",AE$2:AE$240)</f>
        <v>26632618.155340325</v>
      </c>
      <c r="AF243" s="10">
        <f>SUMIF($C$2:$C$240,"CommuterSOUTH",AF$2:AF$240)</f>
        <v>4809422.11132641</v>
      </c>
    </row>
    <row r="244" spans="1:32" ht="12.75">
      <c r="A244" t="s">
        <v>62</v>
      </c>
      <c r="B244" t="s">
        <v>35</v>
      </c>
      <c r="I244" t="s">
        <v>172</v>
      </c>
      <c r="J244" s="1">
        <f t="shared" si="43"/>
        <v>50.46015595260418</v>
      </c>
      <c r="K244" s="2">
        <f t="shared" si="44"/>
        <v>0.2776763537550384</v>
      </c>
      <c r="L244" s="1">
        <f t="shared" si="45"/>
        <v>369.40490872586946</v>
      </c>
      <c r="M244" s="12">
        <f t="shared" si="46"/>
        <v>0.44834159821929703</v>
      </c>
      <c r="N244" s="13">
        <f t="shared" si="47"/>
        <v>39.797659096390895</v>
      </c>
      <c r="O244" s="5">
        <f>SUMIF($C$2:$C$240,"CommuterWEST",O$2:O$240)</f>
        <v>3134981</v>
      </c>
      <c r="P244" s="6">
        <f>SUMIF($C$2:$C$240,"CommuterWEST",P$2:P$240)</f>
        <v>78773</v>
      </c>
      <c r="Q244" s="12">
        <f t="shared" si="48"/>
        <v>0.5919206184719035</v>
      </c>
      <c r="R244" s="6">
        <f>SUMIF($C$2:$C$240,"CommuterWEST",R$2:R$240)</f>
        <v>104959.76666666665</v>
      </c>
      <c r="S244" s="13">
        <f t="shared" si="49"/>
        <v>29.86840671965417</v>
      </c>
      <c r="W244" s="6">
        <f>SUMIF($C$2:$C$240,"CommuterWEST",W$2:W$240)</f>
        <v>62127.850000000006</v>
      </c>
      <c r="X244" s="1">
        <f t="shared" si="50"/>
        <v>13.963487414431608</v>
      </c>
      <c r="Y244" s="6">
        <f>SUMIF($C$2:$C$240,"CommuterWEST",Y$2:Y$240)</f>
        <v>976555.24</v>
      </c>
      <c r="Z244" s="5">
        <f>SUMIF($C$2:$C$240,"CommuterWEST",Z$2:Z$240)</f>
        <v>22950332.75858451</v>
      </c>
      <c r="AA244" s="6">
        <f>SUMIF($C$2:$C$240,"CommuterWEST",AA$2:AA$240)</f>
        <v>51189389.63</v>
      </c>
      <c r="AD244" s="6">
        <f>SUMIF($C$2:$C$240,"CommuterWEST",AD$2:AD$240)</f>
        <v>1643596.0500000005</v>
      </c>
      <c r="AE244" s="9">
        <f>SUMIF($C$2:$C$240,"CommuterWEST",AE$2:AE$240)</f>
        <v>13779068.615352614</v>
      </c>
      <c r="AF244" s="10">
        <f>SUMIF($C$2:$C$240,"CommuterWEST",AF$2:AF$240)</f>
        <v>3826121.5312516</v>
      </c>
    </row>
    <row r="245" spans="1:32" ht="12.75">
      <c r="A245" t="s">
        <v>34</v>
      </c>
      <c r="I245" t="s">
        <v>172</v>
      </c>
      <c r="J245" s="1">
        <f t="shared" si="43"/>
        <v>54.23199055708181</v>
      </c>
      <c r="K245" s="2">
        <f t="shared" si="44"/>
        <v>0.33574283501185526</v>
      </c>
      <c r="L245" s="1">
        <f t="shared" si="45"/>
        <v>255.0379484129255</v>
      </c>
      <c r="M245" s="12">
        <f t="shared" si="46"/>
        <v>0.413196228428096</v>
      </c>
      <c r="N245" s="13">
        <f t="shared" si="47"/>
        <v>40.426029499705805</v>
      </c>
      <c r="O245" s="5">
        <f>SUMIF($A$2:$A$240,"High Ridership",O$2:O$240)</f>
        <v>106551290.21266958</v>
      </c>
      <c r="P245" s="6">
        <f>SUMIF($A$2:$A$240,"High Ridership",P$2:P$240)</f>
        <v>2635710</v>
      </c>
      <c r="Q245" s="12">
        <f t="shared" si="48"/>
        <v>0.6792354528865396</v>
      </c>
      <c r="R245" s="6">
        <f>SUMIF($A$2:$A$240,"High Ridership",R$2:R$240)</f>
        <v>2892562.966666668</v>
      </c>
      <c r="S245" s="13">
        <f t="shared" si="49"/>
        <v>36.836290666978</v>
      </c>
      <c r="W245" s="6">
        <f>SUMIF($A$2:$A$240,"High Ridership",W$2:W$240)</f>
        <v>1964731.316666667</v>
      </c>
      <c r="X245" s="1">
        <f t="shared" si="50"/>
        <v>17.364282343402582</v>
      </c>
      <c r="Y245" s="6">
        <f>SUMIF($A$2:$A$240,"High Ridership",Y$2:Y$240)</f>
        <v>24965227.090000007</v>
      </c>
      <c r="Z245" s="5">
        <f>SUMIF($A$2:$A$240,"High Ridership",Z$2:Z$240)</f>
        <v>501081044.18529254</v>
      </c>
      <c r="AA245" s="6">
        <f>SUMIF($A$2:$A$240,"High Ridership",AA$2:AA$240)</f>
        <v>1212695106.3699996</v>
      </c>
      <c r="AD245" s="6">
        <f>SUMIF($A$2:$A$240,"High Ridership",AD$2:AD$240)</f>
        <v>28856997.04</v>
      </c>
      <c r="AE245" s="9">
        <f>SUMIF($A$2:$A$240,"High Ridership",AE$2:AE$240)</f>
        <v>313491788.8719977</v>
      </c>
      <c r="AF245" s="10">
        <f>SUMIF($A$2:$A$240,"High Ridership",AF$2:AF$240)</f>
        <v>105252621.9488225</v>
      </c>
    </row>
    <row r="246" spans="1:32" ht="12.75">
      <c r="A246" t="s">
        <v>34</v>
      </c>
      <c r="B246" t="s">
        <v>127</v>
      </c>
      <c r="I246" t="s">
        <v>172</v>
      </c>
      <c r="J246" s="1">
        <f t="shared" si="43"/>
        <v>36.00581926320042</v>
      </c>
      <c r="K246" s="2">
        <f t="shared" si="44"/>
        <v>0.21851524685298368</v>
      </c>
      <c r="L246" s="1">
        <f t="shared" si="45"/>
        <v>266.75943444179563</v>
      </c>
      <c r="M246" s="12">
        <f t="shared" si="46"/>
        <v>0.6452892285056115</v>
      </c>
      <c r="N246" s="13">
        <f t="shared" si="47"/>
        <v>52.94449746447433</v>
      </c>
      <c r="O246" s="5">
        <f>SUMIF($C$2:$C$240,"High RidershipEAST",O$2:O$240)</f>
        <v>13092433</v>
      </c>
      <c r="P246" s="6">
        <f>SUMIF($C$2:$C$240,"High RidershipEAST",P$2:P$240)</f>
        <v>247286</v>
      </c>
      <c r="Q246" s="12">
        <f t="shared" si="48"/>
        <v>0.6652496125840675</v>
      </c>
      <c r="R246" s="6">
        <f>SUMIF($C$2:$C$240,"High RidershipEAST",R$2:R$240)</f>
        <v>546591.6999999998</v>
      </c>
      <c r="S246" s="13">
        <f t="shared" si="49"/>
        <v>23.952857315616033</v>
      </c>
      <c r="W246" s="6">
        <f>SUMIF($C$2:$C$240,"High RidershipEAST",W$2:W$240)</f>
        <v>363619.9166666667</v>
      </c>
      <c r="X246" s="1">
        <f t="shared" si="50"/>
        <v>24.128644805620148</v>
      </c>
      <c r="Y246" s="6">
        <f>SUMIF($C$2:$C$240,"High RidershipEAST",Y$2:Y$240)</f>
        <v>3516203.83</v>
      </c>
      <c r="Z246" s="5">
        <f>SUMIF($C$2:$C$240,"High RidershipEAST",Z$2:Z$240)</f>
        <v>96999043.32177286</v>
      </c>
      <c r="AA246" s="6">
        <f>SUMIF($C$2:$C$240,"High RidershipEAST",AA$2:AA$240)</f>
        <v>150318708.32000002</v>
      </c>
      <c r="AD246" s="6">
        <f>SUMIF($C$2:$C$240,"High RidershipEAST",AD$2:AD$240)</f>
        <v>4020078.38</v>
      </c>
      <c r="AE246" s="9">
        <f>SUMIF($C$2:$C$240,"High RidershipEAST",AE$2:AE$240)</f>
        <v>37253942.071868956</v>
      </c>
      <c r="AF246" s="10">
        <f>SUMIF($C$2:$C$240,"High RidershipEAST",AF$2:AF$240)</f>
        <v>8140554.348081199</v>
      </c>
    </row>
    <row r="247" spans="1:32" ht="12.75">
      <c r="A247" t="s">
        <v>34</v>
      </c>
      <c r="B247" t="s">
        <v>97</v>
      </c>
      <c r="I247" t="s">
        <v>172</v>
      </c>
      <c r="J247" s="1">
        <f t="shared" si="43"/>
        <v>47.12210046263212</v>
      </c>
      <c r="K247" s="2">
        <f t="shared" si="44"/>
        <v>0.2960037084039857</v>
      </c>
      <c r="L247" s="1">
        <f t="shared" si="45"/>
        <v>366.3912941055971</v>
      </c>
      <c r="M247" s="12">
        <f t="shared" si="46"/>
        <v>0.4660601200236088</v>
      </c>
      <c r="N247" s="13">
        <f t="shared" si="47"/>
        <v>48.72075813763211</v>
      </c>
      <c r="O247" s="5">
        <f>SUMIF($C$2:$C$240,"High RidershipSOUTH",O$2:O$240)</f>
        <v>21212871.930850606</v>
      </c>
      <c r="P247" s="6">
        <f>SUMIF($C$2:$C$240,"High RidershipSOUTH",P$2:P$240)</f>
        <v>435397</v>
      </c>
      <c r="Q247" s="12">
        <f t="shared" si="48"/>
        <v>0.698300591438657</v>
      </c>
      <c r="R247" s="6">
        <f>SUMIF($C$2:$C$240,"High RidershipSOUTH",R$2:R$240)</f>
        <v>644662.516666667</v>
      </c>
      <c r="S247" s="13">
        <f t="shared" si="49"/>
        <v>32.90539062288782</v>
      </c>
      <c r="W247" s="6">
        <f>SUMIF($C$2:$C$240,"High RidershipSOUTH",W$2:W$240)</f>
        <v>450168.2166666666</v>
      </c>
      <c r="X247" s="1">
        <f t="shared" si="50"/>
        <v>20.059462288353664</v>
      </c>
      <c r="Y247" s="6">
        <f>SUMIF($C$2:$C$240,"High RidershipSOUTH",Y$2:Y$240)</f>
        <v>7053546.93</v>
      </c>
      <c r="Z247" s="5">
        <f>SUMIF($C$2:$C$240,"High RidershipSOUTH",Z$2:Z$240)</f>
        <v>164937715.46970883</v>
      </c>
      <c r="AA247" s="6">
        <f>SUMIF($C$2:$C$240,"High RidershipSOUTH",AA$2:AA$240)</f>
        <v>353897938.0199999</v>
      </c>
      <c r="AD247" s="6">
        <f>SUMIF($C$2:$C$240,"High RidershipSOUTH",AD$2:AD$240)</f>
        <v>8222439.520000001</v>
      </c>
      <c r="AE247" s="9">
        <f>SUMIF($C$2:$C$240,"High RidershipSOUTH",AE$2:AE$240)</f>
        <v>71009851.45362568</v>
      </c>
      <c r="AF247" s="10">
        <f>SUMIF($C$2:$C$240,"High RidershipSOUTH",AF$2:AF$240)</f>
        <v>21019179.363489356</v>
      </c>
    </row>
    <row r="248" spans="1:32" ht="12.75">
      <c r="A248" t="s">
        <v>34</v>
      </c>
      <c r="B248" t="s">
        <v>35</v>
      </c>
      <c r="I248" t="s">
        <v>172</v>
      </c>
      <c r="J248" s="1">
        <f t="shared" si="43"/>
        <v>62.77111357711152</v>
      </c>
      <c r="K248" s="2">
        <f t="shared" si="44"/>
        <v>0.37077245776716855</v>
      </c>
      <c r="L248" s="1">
        <f t="shared" si="45"/>
        <v>207.78113885796452</v>
      </c>
      <c r="M248" s="12">
        <f t="shared" si="46"/>
        <v>0.3375463036429994</v>
      </c>
      <c r="N248" s="13">
        <f t="shared" si="47"/>
        <v>36.99180056487645</v>
      </c>
      <c r="O248" s="5">
        <f>SUMIF($C$2:$C$240,"High RidershipWEST",O$2:O$240)</f>
        <v>72245985.28181896</v>
      </c>
      <c r="P248" s="6">
        <f>SUMIF($C$2:$C$240,"High RidershipWEST",P$2:P$240)</f>
        <v>1953027</v>
      </c>
      <c r="Q248" s="12">
        <f t="shared" si="48"/>
        <v>0.6765045929102129</v>
      </c>
      <c r="R248" s="6">
        <f>SUMIF($C$2:$C$240,"High RidershipWEST",R$2:R$240)</f>
        <v>1701308.7500000002</v>
      </c>
      <c r="S248" s="13">
        <f t="shared" si="49"/>
        <v>42.464946637004566</v>
      </c>
      <c r="W248" s="6">
        <f>SUMIF($C$2:$C$240,"High RidershipWEST",W$2:W$240)</f>
        <v>1150943.1833333333</v>
      </c>
      <c r="X248" s="1">
        <f t="shared" si="50"/>
        <v>14.393727505911514</v>
      </c>
      <c r="Y248" s="6">
        <f>SUMIF($C$2:$C$240,"High RidershipWEST",Y$2:Y$240)</f>
        <v>14395476.330000004</v>
      </c>
      <c r="Z248" s="5">
        <f>SUMIF($C$2:$C$240,"High RidershipWEST",Z$2:Z$240)</f>
        <v>239144285.39381105</v>
      </c>
      <c r="AA248" s="6">
        <f>SUMIF($C$2:$C$240,"High RidershipWEST",AA$2:AA$240)</f>
        <v>708478460.0300001</v>
      </c>
      <c r="AD248" s="6">
        <f>SUMIF($C$2:$C$240,"High RidershipWEST",AD$2:AD$240)</f>
        <v>16614479.139999999</v>
      </c>
      <c r="AE248" s="9">
        <f>SUMIF($C$2:$C$240,"High RidershipWEST",AE$2:AE$240)</f>
        <v>205227995.34650305</v>
      </c>
      <c r="AF248" s="10">
        <f>SUMIF($C$2:$C$240,"High RidershipWEST",AF$2:AF$240)</f>
        <v>76092888.23725197</v>
      </c>
    </row>
    <row r="249" spans="1:32" ht="12.75">
      <c r="A249" t="s">
        <v>66</v>
      </c>
      <c r="I249" t="s">
        <v>172</v>
      </c>
      <c r="J249" s="1">
        <f t="shared" si="43"/>
        <v>27.287594281896318</v>
      </c>
      <c r="K249" s="2">
        <f t="shared" si="44"/>
        <v>0.1670948641933</v>
      </c>
      <c r="L249" s="1">
        <f t="shared" si="45"/>
        <v>106.05306957428172</v>
      </c>
      <c r="M249" s="12">
        <f t="shared" si="46"/>
        <v>0.21419857728908503</v>
      </c>
      <c r="N249" s="13">
        <f t="shared" si="47"/>
        <v>13.351762065253855</v>
      </c>
      <c r="O249" s="5">
        <f>SUMIF($A$2:$A$240,"Local",O$2:O$240)</f>
        <v>8067067.881016053</v>
      </c>
      <c r="P249" s="6">
        <f>SUMIF($A$2:$A$240,"Local",P$2:P$240)</f>
        <v>604195</v>
      </c>
      <c r="Q249" s="12">
        <f t="shared" si="48"/>
        <v>0.6830938669670896</v>
      </c>
      <c r="R249" s="6">
        <f>SUMIF($A$2:$A$240,"Local",R$2:R$240)</f>
        <v>432782.8833333333</v>
      </c>
      <c r="S249" s="13">
        <f t="shared" si="49"/>
        <v>18.639988298249598</v>
      </c>
      <c r="W249" s="6">
        <f>SUMIF($A$2:$A$240,"Local",W$2:W$240)</f>
        <v>295631.33333333343</v>
      </c>
      <c r="X249" s="1">
        <f t="shared" si="50"/>
        <v>5.623382666597523</v>
      </c>
      <c r="Y249" s="6">
        <f>SUMIF($A$2:$A$240,"Local",Y$2:Y$240)</f>
        <v>4867756.499999999</v>
      </c>
      <c r="Z249" s="5">
        <f>SUMIF($A$2:$A$240,"Local",Z$2:Z$240)</f>
        <v>31352610.362337682</v>
      </c>
      <c r="AA249" s="6">
        <f>SUMIF($A$2:$A$240,"Local",AA$2:AA$240)</f>
        <v>146371702.18000007</v>
      </c>
      <c r="AD249" s="6">
        <f>SUMIF($A$2:$A$240,"Local",AD$2:AD$240)</f>
        <v>5575400.47</v>
      </c>
      <c r="AE249" s="9">
        <f>SUMIF($A$2:$A$240,"Local",AE$2:AE$240)</f>
        <v>48883038.83336303</v>
      </c>
      <c r="AF249" s="10">
        <f>SUMIF($A$2:$A$240,"Local",AF$2:AF$240)</f>
        <v>8168104.7352166055</v>
      </c>
    </row>
    <row r="250" spans="1:32" ht="12.75">
      <c r="A250" t="s">
        <v>66</v>
      </c>
      <c r="B250" t="s">
        <v>127</v>
      </c>
      <c r="I250" t="s">
        <v>172</v>
      </c>
      <c r="J250" s="1">
        <f t="shared" si="43"/>
        <v>14.64139936879088</v>
      </c>
      <c r="K250" s="2">
        <f t="shared" si="44"/>
        <v>0.09330341978496015</v>
      </c>
      <c r="L250" s="1">
        <f t="shared" si="45"/>
        <v>69.05945220826156</v>
      </c>
      <c r="M250" s="12">
        <f t="shared" si="46"/>
        <v>0.1650818491208212</v>
      </c>
      <c r="N250" s="13">
        <f t="shared" si="47"/>
        <v>8.984765596937665</v>
      </c>
      <c r="O250" s="5">
        <f>SUMIF($C$2:$C$240,"LocalEAST",O$2:O$240)</f>
        <v>1591417.621591987</v>
      </c>
      <c r="P250" s="6">
        <f>SUMIF($C$2:$C$240,"LocalEAST",P$2:P$240)</f>
        <v>177124</v>
      </c>
      <c r="Q250" s="12">
        <f t="shared" si="48"/>
        <v>0.7028484871672314</v>
      </c>
      <c r="R250" s="6">
        <f>SUMIF($C$2:$C$240,"LocalEAST",R$2:R$240)</f>
        <v>154646.4166666667</v>
      </c>
      <c r="S250" s="13">
        <f t="shared" si="49"/>
        <v>10.290685396365927</v>
      </c>
      <c r="W250" s="6">
        <f>SUMIF($C$2:$C$240,"LocalEAST",W$2:W$240)</f>
        <v>108693</v>
      </c>
      <c r="X250" s="1">
        <f t="shared" si="50"/>
        <v>3.4063449092216604</v>
      </c>
      <c r="Y250" s="6">
        <f>SUMIF($C$2:$C$240,"LocalEAST",Y$2:Y$240)</f>
        <v>1949198.01</v>
      </c>
      <c r="Z250" s="5">
        <f>SUMIF($C$2:$C$240,"LocalEAST",Z$2:Z$240)</f>
        <v>7506279.0388725735</v>
      </c>
      <c r="AA250" s="6">
        <f>SUMIF($C$2:$C$240,"LocalEAST",AA$2:AA$240)</f>
        <v>45470044.58</v>
      </c>
      <c r="AD250" s="6">
        <f>SUMIF($C$2:$C$240,"LocalEAST",AD$2:AD$240)</f>
        <v>2203616.8500000006</v>
      </c>
      <c r="AE250" s="9">
        <f>SUMIF($C$2:$C$240,"LocalEAST",AE$2:AE$240)</f>
        <v>17442884.699648708</v>
      </c>
      <c r="AF250" s="10">
        <f>SUMIF($C$2:$C$240,"LocalEAST",AF$2:AF$240)</f>
        <v>1627480.793391982</v>
      </c>
    </row>
    <row r="251" spans="1:32" ht="12.75">
      <c r="A251" t="s">
        <v>66</v>
      </c>
      <c r="B251" t="s">
        <v>97</v>
      </c>
      <c r="I251" t="s">
        <v>172</v>
      </c>
      <c r="J251" s="1">
        <f t="shared" si="43"/>
        <v>32.17642838194016</v>
      </c>
      <c r="K251" s="2">
        <f t="shared" si="44"/>
        <v>0.20044547055327616</v>
      </c>
      <c r="L251" s="1">
        <f t="shared" si="45"/>
        <v>120.65732994903917</v>
      </c>
      <c r="M251" s="12">
        <f t="shared" si="46"/>
        <v>0.23454374531789632</v>
      </c>
      <c r="N251" s="13">
        <f t="shared" si="47"/>
        <v>12.497260952618838</v>
      </c>
      <c r="O251" s="5">
        <f>SUMIF($C$2:$C$240,"LocalSOUTH",O$2:O$240)</f>
        <v>3093584.47347222</v>
      </c>
      <c r="P251" s="6">
        <f>SUMIF($C$2:$C$240,"LocalSOUTH",P$2:P$240)</f>
        <v>247541</v>
      </c>
      <c r="Q251" s="12">
        <f t="shared" si="48"/>
        <v>0.6652469911370222</v>
      </c>
      <c r="R251" s="6">
        <f>SUMIF($C$2:$C$240,"LocalSOUTH",R$2:R$240)</f>
        <v>144524.4166666667</v>
      </c>
      <c r="S251" s="13">
        <f t="shared" si="49"/>
        <v>21.405272166621575</v>
      </c>
      <c r="W251" s="6">
        <f>SUMIF($C$2:$C$240,"LocalSOUTH",W$2:W$240)</f>
        <v>96144.43333333332</v>
      </c>
      <c r="X251" s="1">
        <f t="shared" si="50"/>
        <v>5.953256468092238</v>
      </c>
      <c r="Y251" s="6">
        <f>SUMIF($C$2:$C$240,"LocalSOUTH",Y$2:Y$240)</f>
        <v>1700958.21</v>
      </c>
      <c r="Z251" s="5">
        <f>SUMIF($C$2:$C$240,"LocalSOUTH",Z$2:Z$240)</f>
        <v>11600530.615463398</v>
      </c>
      <c r="AA251" s="6">
        <f>SUMIF($C$2:$C$240,"LocalSOUTH",AA$2:AA$240)</f>
        <v>49459987.089999996</v>
      </c>
      <c r="AD251" s="6">
        <f>SUMIF($C$2:$C$240,"LocalSOUTH",AD$2:AD$240)</f>
        <v>1948602.5299999998</v>
      </c>
      <c r="AE251" s="9">
        <f>SUMIF($C$2:$C$240,"LocalSOUTH",AE$2:AE$240)</f>
        <v>16073657.837417156</v>
      </c>
      <c r="AF251" s="10">
        <f>SUMIF($C$2:$C$240,"LocalSOUTH",AF$2:AF$240)</f>
        <v>3221891.908733437</v>
      </c>
    </row>
    <row r="252" spans="1:32" ht="12.75">
      <c r="A252" t="s">
        <v>66</v>
      </c>
      <c r="B252" t="s">
        <v>35</v>
      </c>
      <c r="I252" t="s">
        <v>172</v>
      </c>
      <c r="J252" s="1">
        <f t="shared" si="43"/>
        <v>37.249923022932656</v>
      </c>
      <c r="K252" s="2">
        <f t="shared" si="44"/>
        <v>0.21597194110481113</v>
      </c>
      <c r="L252" s="1">
        <f t="shared" si="45"/>
        <v>134.87470752992996</v>
      </c>
      <c r="M252" s="12">
        <f t="shared" si="46"/>
        <v>0.23805215862150475</v>
      </c>
      <c r="N252" s="13">
        <f t="shared" si="47"/>
        <v>18.838443635892865</v>
      </c>
      <c r="O252" s="5">
        <f>SUMIF($C$2:$C$240,"LocalWEST",O$2:O$240)</f>
        <v>3382065.7859518463</v>
      </c>
      <c r="P252" s="6">
        <f>SUMIF($C$2:$C$240,"LocalWEST",P$2:P$240)</f>
        <v>179530</v>
      </c>
      <c r="Q252" s="12">
        <f t="shared" si="48"/>
        <v>0.6795337695963799</v>
      </c>
      <c r="R252" s="6">
        <f>SUMIF($C$2:$C$240,"LocalWEST",R$2:R$240)</f>
        <v>133612.05000000005</v>
      </c>
      <c r="S252" s="13">
        <f t="shared" si="49"/>
        <v>25.31258060894841</v>
      </c>
      <c r="W252" s="6">
        <f>SUMIF($C$2:$C$240,"LocalWEST",W$2:W$240)</f>
        <v>90793.90000000002</v>
      </c>
      <c r="X252" s="1">
        <f t="shared" si="50"/>
        <v>8.60452741681785</v>
      </c>
      <c r="Y252" s="6">
        <f>SUMIF($C$2:$C$240,"LocalWEST",Y$2:Y$240)</f>
        <v>1217600.28</v>
      </c>
      <c r="Z252" s="5">
        <f>SUMIF($C$2:$C$240,"LocalWEST",Z$2:Z$240)</f>
        <v>12245800.70800171</v>
      </c>
      <c r="AA252" s="6">
        <f>SUMIF($C$2:$C$240,"LocalWEST",AA$2:AA$240)</f>
        <v>51441670.51000003</v>
      </c>
      <c r="AD252" s="6">
        <f>SUMIF($C$2:$C$240,"LocalWEST",AD$2:AD$240)</f>
        <v>1423181.0899999999</v>
      </c>
      <c r="AE252" s="9">
        <f>SUMIF($C$2:$C$240,"LocalWEST",AE$2:AE$240)</f>
        <v>15366496.296297159</v>
      </c>
      <c r="AF252" s="10">
        <f>SUMIF($C$2:$C$240,"LocalWEST",AF$2:AF$240)</f>
        <v>3318732.0330911884</v>
      </c>
    </row>
    <row r="254" spans="2:33" ht="12.75">
      <c r="B254" t="s">
        <v>127</v>
      </c>
      <c r="I254" t="s">
        <v>172</v>
      </c>
      <c r="J254" s="1">
        <f>O254/W254</f>
        <v>32.2433851681883</v>
      </c>
      <c r="K254" s="2">
        <f>AF254/AE254</f>
        <v>0.17927004410990227</v>
      </c>
      <c r="L254" s="1">
        <f>Z254/W254</f>
        <v>259.09020133117286</v>
      </c>
      <c r="M254" s="12">
        <f>Z254/AA254</f>
        <v>0.5037172761701919</v>
      </c>
      <c r="N254" s="13">
        <f>O254/P254</f>
        <v>34.859899670304024</v>
      </c>
      <c r="O254" s="5">
        <f>SUMIF($B$2:$B$240,"EAST",O$2:O$240)</f>
        <v>18626097.572539154</v>
      </c>
      <c r="P254" s="6">
        <f>SUMIF($B$2:$B$240,"EAST",P$2:P$240)</f>
        <v>534313</v>
      </c>
      <c r="Q254" s="12">
        <f>W254/R254</f>
        <v>0.6428720354032693</v>
      </c>
      <c r="R254" s="6">
        <f>SUMIF($B$2:$B$240,"EAST",R$2:R$240)</f>
        <v>898579.9166666665</v>
      </c>
      <c r="S254" s="13">
        <f>O254/R254</f>
        <v>20.728370651364795</v>
      </c>
      <c r="V254" s="14"/>
      <c r="W254" s="6">
        <f>SUMIF($B$2:$B$240,"EAST",W$2:W$240)</f>
        <v>577671.9</v>
      </c>
      <c r="X254" s="1">
        <v>4.41694086859657</v>
      </c>
      <c r="Y254" s="6">
        <f>SUMIF($B$2:$B$240,"EAST",Y$2:Y$240)</f>
        <v>7503748.260000001</v>
      </c>
      <c r="Z254" s="5">
        <f>SUMIF($B$2:$B$240,"EAST",Z$2:Z$240)</f>
        <v>149669128.87436116</v>
      </c>
      <c r="AA254" s="6">
        <f>SUMIF($B$2:$B$240,"EAST",AA$2:AA$240)</f>
        <v>297129234.9000001</v>
      </c>
      <c r="AC254" s="14"/>
      <c r="AD254" s="6">
        <f>SUMIF($B$2:$B$240,"EAST",AD$2:AD$240)</f>
        <v>9974252.819999998</v>
      </c>
      <c r="AE254" s="9">
        <f>SUMIF($B$2:$B$240,"EAST",AE$2:AE$240)</f>
        <v>81011328.88202609</v>
      </c>
      <c r="AF254" s="10">
        <f>SUMIF($B$2:$B$240,"EAST",AF$2:AF$240)</f>
        <v>14522904.502082618</v>
      </c>
      <c r="AG254" s="7">
        <v>2008.3</v>
      </c>
    </row>
    <row r="255" spans="2:33" ht="12.75">
      <c r="B255" t="s">
        <v>97</v>
      </c>
      <c r="I255" t="s">
        <v>172</v>
      </c>
      <c r="J255" s="1">
        <f>O255/W255</f>
        <v>43.16641139961979</v>
      </c>
      <c r="K255" s="2">
        <f>AF255/AE255</f>
        <v>0.2554650253742279</v>
      </c>
      <c r="L255" s="1">
        <f>Z255/W255</f>
        <v>352.0977496852818</v>
      </c>
      <c r="M255" s="12">
        <f>Z255/AA255</f>
        <v>0.4424051588217878</v>
      </c>
      <c r="N255" s="13">
        <f>O255/P255</f>
        <v>35.53550819582255</v>
      </c>
      <c r="O255" s="5">
        <f>SUMIF($B$2:$B$240,"SOUTH",O$2:O$240)</f>
        <v>28196715.043221276</v>
      </c>
      <c r="P255" s="6">
        <f>SUMIF($B$2:$B$240,"SOUTH",P$2:P$240)</f>
        <v>793480</v>
      </c>
      <c r="Q255" s="12">
        <f>W255/R255</f>
        <v>0.6683938312482541</v>
      </c>
      <c r="R255" s="6">
        <f>SUMIF($B$2:$B$240,"SOUTH",R$2:R$240)</f>
        <v>977282.5333333339</v>
      </c>
      <c r="S255" s="13">
        <f>O255/R255</f>
        <v>28.852163096630186</v>
      </c>
      <c r="V255" s="14"/>
      <c r="W255" s="6">
        <f>SUMIF($B$2:$B$240,"SOUTH",W$2:W$240)</f>
        <v>653209.6166666667</v>
      </c>
      <c r="X255" s="1">
        <v>4.41694086859657</v>
      </c>
      <c r="Y255" s="6">
        <f>SUMIF($B$2:$B$240,"SOUTH",Y$2:Y$240)</f>
        <v>10991883.800000004</v>
      </c>
      <c r="Z255" s="5">
        <f>SUMIF($B$2:$B$240,"SOUTH",Z$2:Z$240)</f>
        <v>229993636.1011189</v>
      </c>
      <c r="AA255" s="6">
        <f>SUMIF($B$2:$B$240,"SOUTH",AA$2:AA$240)</f>
        <v>519871053.7499999</v>
      </c>
      <c r="AC255" s="14"/>
      <c r="AD255" s="6">
        <f>SUMIF($B$2:$B$240,"SOUTH",AD$2:AD$240)</f>
        <v>14110426.839999998</v>
      </c>
      <c r="AE255" s="9">
        <f>SUMIF($B$2:$B$240,"SOUTH",AE$2:AE$240)</f>
        <v>113716127.44638313</v>
      </c>
      <c r="AF255" s="10">
        <f>SUMIF($B$2:$B$240,"SOUTH",AF$2:AF$240)</f>
        <v>29050493.3835492</v>
      </c>
      <c r="AG255" s="7">
        <v>2008.3</v>
      </c>
    </row>
    <row r="256" spans="2:33" ht="12.75">
      <c r="B256" t="s">
        <v>35</v>
      </c>
      <c r="I256" t="s">
        <v>172</v>
      </c>
      <c r="J256" s="1">
        <f>O256/W256</f>
        <v>60.40735512873479</v>
      </c>
      <c r="K256" s="2">
        <f>AF256/AE256</f>
        <v>0.3551498800031533</v>
      </c>
      <c r="L256" s="1">
        <f>Z256/W256</f>
        <v>210.40555033491498</v>
      </c>
      <c r="M256" s="12">
        <f>Z256/AA256</f>
        <v>0.3382285770766177</v>
      </c>
      <c r="N256" s="13">
        <f>O256/P256</f>
        <v>35.61794579179534</v>
      </c>
      <c r="O256" s="5">
        <f>SUMIF($B$2:$B$240,"WEST",O$2:O$240)</f>
        <v>78763032.0677708</v>
      </c>
      <c r="P256" s="6">
        <f>SUMIF($B$2:$B$240,"WEST",P$2:P$240)</f>
        <v>2211330</v>
      </c>
      <c r="Q256" s="12">
        <f>W256/R256</f>
        <v>0.672136705598216</v>
      </c>
      <c r="R256" s="6">
        <f>SUMIF($B$2:$B$240,"WEST",R$2:R$240)</f>
        <v>1939880.5666666662</v>
      </c>
      <c r="S256" s="13">
        <f>O256/R256</f>
        <v>40.60200067012931</v>
      </c>
      <c r="V256" s="14"/>
      <c r="W256" s="6">
        <f>SUMIF($B$2:$B$240,"WEST",W$2:W$240)</f>
        <v>1303864.9333333336</v>
      </c>
      <c r="X256" s="1">
        <v>4.41694086859657</v>
      </c>
      <c r="Y256" s="6">
        <f>SUMIF($B$2:$B$240,"WEST",Y$2:Y$240)</f>
        <v>16589631.85</v>
      </c>
      <c r="Z256" s="5">
        <f>SUMIF($B$2:$B$240,"WEST",Z$2:Z$240)</f>
        <v>274340418.8603973</v>
      </c>
      <c r="AA256" s="6">
        <f>SUMIF($B$2:$B$240,"WEST",AA$2:AA$240)</f>
        <v>811109520.1700002</v>
      </c>
      <c r="AC256" s="14"/>
      <c r="AD256" s="6">
        <f>SUMIF($B$2:$B$240,"WEST",AD$2:AD$240)</f>
        <v>19681256.280000005</v>
      </c>
      <c r="AE256" s="9">
        <f>SUMIF($B$2:$B$240,"WEST",AE$2:AE$240)</f>
        <v>234373560.25815284</v>
      </c>
      <c r="AF256" s="10">
        <f>SUMIF($B$2:$B$240,"WEST",AF$2:AF$240)</f>
        <v>83237741.8015948</v>
      </c>
      <c r="AG256" s="7">
        <v>2008.3</v>
      </c>
    </row>
    <row r="257" spans="2:32" ht="12.75">
      <c r="B257" t="s">
        <v>36</v>
      </c>
      <c r="I257" t="s">
        <v>172</v>
      </c>
      <c r="J257" s="1">
        <f>O257/W257</f>
        <v>49.54572268304438</v>
      </c>
      <c r="K257" s="2">
        <f>AF257/AE257</f>
        <v>0.2955274743835177</v>
      </c>
      <c r="L257" s="1">
        <f>Z257/W257</f>
        <v>258.0152282433919</v>
      </c>
      <c r="M257" s="12">
        <f>Z257/AA257</f>
        <v>0.4016947630269958</v>
      </c>
      <c r="N257" s="13">
        <f>O257/P257</f>
        <v>35.485018374193615</v>
      </c>
      <c r="O257" s="5">
        <f>SUM(O254:O256)</f>
        <v>125585844.68353122</v>
      </c>
      <c r="P257" s="6">
        <f>SUM(P254:P256)</f>
        <v>3539123</v>
      </c>
      <c r="Q257" s="12"/>
      <c r="R257" s="6">
        <f>SUM(R254:R256)</f>
        <v>3815743.0166666666</v>
      </c>
      <c r="S257" s="13">
        <f>O257/R257</f>
        <v>32.91255310826455</v>
      </c>
      <c r="V257" s="14"/>
      <c r="W257" s="6">
        <f>SUM(W254:W256)</f>
        <v>2534746.45</v>
      </c>
      <c r="Y257" s="6">
        <f>SUM(Y254:Y256)</f>
        <v>35085263.910000004</v>
      </c>
      <c r="Z257" s="5">
        <f>SUM(Z254:Z256)</f>
        <v>654003183.8358774</v>
      </c>
      <c r="AA257" s="6">
        <f>SUM(AA254:AA256)</f>
        <v>1628109808.8200002</v>
      </c>
      <c r="AC257" s="14"/>
      <c r="AD257" s="6">
        <f>SUM(AD254:AD256)</f>
        <v>43765935.94</v>
      </c>
      <c r="AE257" s="9">
        <f>SUM(AE254:AE256)</f>
        <v>429101016.58656204</v>
      </c>
      <c r="AF257" s="10">
        <f>SUM(AF254:AF256)</f>
        <v>126811139.68722661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hulld</dc:creator>
  <cp:keywords/>
  <dc:description/>
  <cp:lastModifiedBy>somerfb</cp:lastModifiedBy>
  <cp:lastPrinted>2010-05-29T00:15:37Z</cp:lastPrinted>
  <dcterms:created xsi:type="dcterms:W3CDTF">2010-05-28T18:05:44Z</dcterms:created>
  <dcterms:modified xsi:type="dcterms:W3CDTF">2010-05-29T00:17:00Z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121157821</vt:i4>
  </property>
  <property fmtid="{D5CDD505-2E9C-101B-9397-08002B2CF9AE}" pid="4" name="_EmailSubject">
    <vt:lpwstr>Regional Transit Task Force materials</vt:lpwstr>
  </property>
  <property fmtid="{D5CDD505-2E9C-101B-9397-08002B2CF9AE}" pid="5" name="_AuthorEmail">
    <vt:lpwstr>Anna.Clemenger@kingcounty.gov</vt:lpwstr>
  </property>
  <property fmtid="{D5CDD505-2E9C-101B-9397-08002B2CF9AE}" pid="6" name="_AuthorEmailDisplayName">
    <vt:lpwstr>Clemenger, Anna</vt:lpwstr>
  </property>
  <property fmtid="{D5CDD505-2E9C-101B-9397-08002B2CF9AE}" pid="7" name="_ReviewingToolsShownOnce">
    <vt:lpwstr/>
  </property>
</Properties>
</file>